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arv\Documents\1 INTERVENCION\PRESUPUESTOS\PRESUPUESTO 2025\PERSONAL\"/>
    </mc:Choice>
  </mc:AlternateContent>
  <bookViews>
    <workbookView xWindow="0" yWindow="0" windowWidth="28800" windowHeight="122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8" i="1" l="1"/>
  <c r="X48" i="1"/>
  <c r="W48" i="1"/>
  <c r="V48" i="1"/>
  <c r="U48" i="1"/>
  <c r="T48" i="1"/>
  <c r="S48" i="1"/>
  <c r="R48" i="1"/>
  <c r="Q48" i="1"/>
  <c r="P48" i="1"/>
  <c r="O48" i="1"/>
  <c r="I48" i="1"/>
  <c r="Z47" i="1"/>
  <c r="G41" i="1"/>
  <c r="E41" i="1"/>
  <c r="U36" i="1"/>
  <c r="P36" i="1"/>
  <c r="U35" i="1"/>
  <c r="P35" i="1"/>
  <c r="X32" i="1"/>
  <c r="U32" i="1"/>
  <c r="U41" i="1" s="1"/>
  <c r="U42" i="1" s="1"/>
  <c r="P32" i="1"/>
  <c r="P41" i="1" s="1"/>
  <c r="P42" i="1" s="1"/>
  <c r="U31" i="1"/>
  <c r="P31" i="1"/>
  <c r="K31" i="1"/>
  <c r="J31" i="1"/>
  <c r="I31" i="1"/>
  <c r="Y29" i="1"/>
  <c r="Y36" i="1" s="1"/>
  <c r="X29" i="1"/>
  <c r="X36" i="1" s="1"/>
  <c r="T29" i="1"/>
  <c r="T36" i="1" s="1"/>
  <c r="S29" i="1"/>
  <c r="S36" i="1" s="1"/>
  <c r="R29" i="1"/>
  <c r="W29" i="1" s="1"/>
  <c r="W36" i="1" s="1"/>
  <c r="Q29" i="1"/>
  <c r="V29" i="1" s="1"/>
  <c r="V36" i="1" s="1"/>
  <c r="O29" i="1"/>
  <c r="O36" i="1" s="1"/>
  <c r="Y28" i="1"/>
  <c r="X28" i="1"/>
  <c r="Y27" i="1"/>
  <c r="Y35" i="1" s="1"/>
  <c r="X27" i="1"/>
  <c r="X35" i="1" s="1"/>
  <c r="T27" i="1"/>
  <c r="T35" i="1" s="1"/>
  <c r="S27" i="1"/>
  <c r="S35" i="1" s="1"/>
  <c r="R27" i="1"/>
  <c r="R35" i="1" s="1"/>
  <c r="Q27" i="1"/>
  <c r="Q35" i="1" s="1"/>
  <c r="O27" i="1"/>
  <c r="A27" i="1"/>
  <c r="A29" i="1" s="1"/>
  <c r="Y26" i="1"/>
  <c r="Y32" i="1" s="1"/>
  <c r="X26" i="1"/>
  <c r="T26" i="1"/>
  <c r="T32" i="1" s="1"/>
  <c r="S26" i="1"/>
  <c r="S32" i="1" s="1"/>
  <c r="S41" i="1" s="1"/>
  <c r="S42" i="1" s="1"/>
  <c r="R26" i="1"/>
  <c r="R32" i="1" s="1"/>
  <c r="Q26" i="1"/>
  <c r="V26" i="1" s="1"/>
  <c r="O26" i="1"/>
  <c r="W26" i="1" l="1"/>
  <c r="W32" i="1" s="1"/>
  <c r="Z28" i="1"/>
  <c r="Z48" i="1"/>
  <c r="Z49" i="1" s="1"/>
  <c r="Z50" i="1" s="1"/>
  <c r="Y41" i="1"/>
  <c r="Y42" i="1" s="1"/>
  <c r="W58" i="1" s="1"/>
  <c r="V32" i="1"/>
  <c r="V41" i="1" s="1"/>
  <c r="V42" i="1" s="1"/>
  <c r="V31" i="1"/>
  <c r="X41" i="1"/>
  <c r="X42" i="1" s="1"/>
  <c r="T41" i="1"/>
  <c r="T42" i="1" s="1"/>
  <c r="Z29" i="1"/>
  <c r="X31" i="1"/>
  <c r="Y31" i="1"/>
  <c r="O35" i="1"/>
  <c r="O32" i="1"/>
  <c r="V27" i="1"/>
  <c r="V35" i="1" s="1"/>
  <c r="Q31" i="1"/>
  <c r="Q32" i="1"/>
  <c r="Q36" i="1"/>
  <c r="O31" i="1"/>
  <c r="W27" i="1"/>
  <c r="R31" i="1"/>
  <c r="R36" i="1"/>
  <c r="R41" i="1" s="1"/>
  <c r="R42" i="1" s="1"/>
  <c r="T31" i="1"/>
  <c r="S31" i="1"/>
  <c r="W59" i="1" l="1"/>
  <c r="Z26" i="1"/>
  <c r="Z32" i="1"/>
  <c r="O41" i="1"/>
  <c r="Z36" i="1"/>
  <c r="W35" i="1"/>
  <c r="W41" i="1" s="1"/>
  <c r="W42" i="1" s="1"/>
  <c r="W57" i="1" s="1"/>
  <c r="W31" i="1"/>
  <c r="Q41" i="1"/>
  <c r="Q42" i="1" s="1"/>
  <c r="Z27" i="1"/>
  <c r="Z31" i="1" s="1"/>
  <c r="W61" i="1" l="1"/>
  <c r="Y57" i="1" s="1"/>
  <c r="Z35" i="1"/>
  <c r="O42" i="1"/>
  <c r="Z41" i="1"/>
  <c r="E55" i="1" l="1"/>
  <c r="Z42" i="1"/>
  <c r="Y58" i="1"/>
  <c r="Y61" i="1" s="1"/>
  <c r="Y59" i="1"/>
  <c r="Z43" i="1" l="1"/>
  <c r="H54" i="1" s="1"/>
  <c r="E54" i="1"/>
  <c r="Z44" i="1" l="1"/>
  <c r="E56" i="1"/>
  <c r="M54" i="1"/>
</calcChain>
</file>

<file path=xl/sharedStrings.xml><?xml version="1.0" encoding="utf-8"?>
<sst xmlns="http://schemas.openxmlformats.org/spreadsheetml/2006/main" count="88" uniqueCount="79">
  <si>
    <t>E.O. (Específico de octubre) admite los campos SI ó NO, según hayan accedido a este Ayuntamiento antes o después de 31/12/2007</t>
  </si>
  <si>
    <t>E.O. (Específico de octubre): El importe especifico de octubre se ha congelado al número de trienios de 2013.</t>
  </si>
  <si>
    <t>CES = Complemento específico distinto al resto del mismo grupo profesional</t>
  </si>
  <si>
    <t>RCS = Reconocimiento diferencias de haberes por desempeño de funciones de categoría superior</t>
  </si>
  <si>
    <t>CP = Complemento personal (antigua productividad)</t>
  </si>
  <si>
    <t>ORGANISMO AUTÓNOMO: FUNDACION PARA LA PROMOCIÓN DEL EMPLEO</t>
  </si>
  <si>
    <t>PAGAS EXTRAS JUN/DIC</t>
  </si>
  <si>
    <t>NUM</t>
  </si>
  <si>
    <t>CODIGO</t>
  </si>
  <si>
    <t>CATEGORIA</t>
  </si>
  <si>
    <t>TITULAR</t>
  </si>
  <si>
    <t>SIT</t>
  </si>
  <si>
    <t>CP</t>
  </si>
  <si>
    <t>E.O.</t>
  </si>
  <si>
    <t>GR</t>
  </si>
  <si>
    <t>NUM TRIEN</t>
  </si>
  <si>
    <t>E.O. 2013</t>
  </si>
  <si>
    <t>NIV</t>
  </si>
  <si>
    <t>COEF</t>
  </si>
  <si>
    <t>MM</t>
  </si>
  <si>
    <t>S.BASE</t>
  </si>
  <si>
    <t>ANTIG</t>
  </si>
  <si>
    <t>COMPL. DESTINO</t>
  </si>
  <si>
    <t>COMPL. ESPECIFICO</t>
  </si>
  <si>
    <t>RESIDENCIA</t>
  </si>
  <si>
    <t>S. BASE</t>
  </si>
  <si>
    <t>C.DESTINO</t>
  </si>
  <si>
    <t>ESPEC. ADICIONAL</t>
  </si>
  <si>
    <t>ESPEC OCTUBRE</t>
  </si>
  <si>
    <t>COMPL PERSONAL</t>
  </si>
  <si>
    <t>TOTAL GENERAL</t>
  </si>
  <si>
    <t>L-FUN-001</t>
  </si>
  <si>
    <t>Gerente</t>
  </si>
  <si>
    <t>Vacante</t>
  </si>
  <si>
    <t>A1</t>
  </si>
  <si>
    <t>L-FUN-002</t>
  </si>
  <si>
    <t>Aux Administrativo</t>
  </si>
  <si>
    <t>Pérez Díaz, Juana María</t>
  </si>
  <si>
    <t>SI</t>
  </si>
  <si>
    <t>C2.1</t>
  </si>
  <si>
    <t>(Perdomo García, Claudina)</t>
  </si>
  <si>
    <t>Com Serv</t>
  </si>
  <si>
    <t>L-FUN-003</t>
  </si>
  <si>
    <t>Conserje</t>
  </si>
  <si>
    <t>NO</t>
  </si>
  <si>
    <t>E</t>
  </si>
  <si>
    <t>Suma parcial</t>
  </si>
  <si>
    <t>Suma por grupos</t>
  </si>
  <si>
    <t>A2</t>
  </si>
  <si>
    <t>C1</t>
  </si>
  <si>
    <t>C2</t>
  </si>
  <si>
    <t>OAP</t>
  </si>
  <si>
    <t>Plazas de nueva creación</t>
  </si>
  <si>
    <t>Masa retributiva global año 2024</t>
  </si>
  <si>
    <t>Previsión incremento proyecto LPGE 2025 (%)</t>
  </si>
  <si>
    <t>Seguridad Social ……………….</t>
  </si>
  <si>
    <t>Coste retribuciones ordinarias</t>
  </si>
  <si>
    <t>H.EXTRAS</t>
  </si>
  <si>
    <t>SUMA</t>
  </si>
  <si>
    <t>Retribuciones variables</t>
  </si>
  <si>
    <t>Coste retribuciones variables</t>
  </si>
  <si>
    <t>RETRIBUC</t>
  </si>
  <si>
    <t>SEG. SOCIAL</t>
  </si>
  <si>
    <t>COSTE AÑO</t>
  </si>
  <si>
    <t>Masa retributiva global</t>
  </si>
  <si>
    <t>DISTRIBUCIÓN MASA RETRIBUTIVA NETA</t>
  </si>
  <si>
    <t>Retr básicas, c.destino, residencia</t>
  </si>
  <si>
    <t>Conceptos</t>
  </si>
  <si>
    <t>Importe</t>
  </si>
  <si>
    <t>%</t>
  </si>
  <si>
    <t>Masa retributiva neta</t>
  </si>
  <si>
    <t>Complemento específico</t>
  </si>
  <si>
    <t>Complemento de productividad</t>
  </si>
  <si>
    <t>Límites máximos establecidos por art 7 RD 861/1986</t>
  </si>
  <si>
    <t>Hasta 75% MRN para complemento específico</t>
  </si>
  <si>
    <t>Gratificaciones/h.extras</t>
  </si>
  <si>
    <t>Hasta 30% MRN para complemento productividad</t>
  </si>
  <si>
    <t>Hasta 10% MRN para gratificaciones/horas extras</t>
  </si>
  <si>
    <t>Sumas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</si>
</sst>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indexed="10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8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gray0625"/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Fill="1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 applyProtection="1">
      <alignment horizontal="center"/>
      <protection locked="0"/>
    </xf>
    <xf numFmtId="1" fontId="1" fillId="0" borderId="0" xfId="0" applyNumberFormat="1" applyFont="1" applyFill="1" applyAlignment="1" applyProtection="1">
      <alignment horizontal="center"/>
      <protection locked="0"/>
    </xf>
    <xf numFmtId="4" fontId="1" fillId="0" borderId="0" xfId="0" applyNumberFormat="1" applyFont="1" applyFill="1"/>
    <xf numFmtId="0" fontId="1" fillId="0" borderId="0" xfId="0" applyFont="1"/>
    <xf numFmtId="4" fontId="3" fillId="2" borderId="0" xfId="0" applyNumberFormat="1" applyFont="1" applyFill="1"/>
    <xf numFmtId="4" fontId="1" fillId="2" borderId="0" xfId="0" applyNumberFormat="1" applyFont="1" applyFill="1"/>
    <xf numFmtId="1" fontId="1" fillId="0" borderId="0" xfId="0" applyNumberFormat="1" applyFont="1" applyFill="1" applyAlignment="1">
      <alignment horizontal="left"/>
    </xf>
    <xf numFmtId="4" fontId="1" fillId="2" borderId="0" xfId="0" applyNumberFormat="1" applyFont="1" applyFill="1" applyBorder="1"/>
    <xf numFmtId="0" fontId="4" fillId="0" borderId="0" xfId="0" applyFont="1" applyFill="1"/>
    <xf numFmtId="4" fontId="5" fillId="2" borderId="0" xfId="0" applyNumberFormat="1" applyFont="1" applyFill="1"/>
    <xf numFmtId="4" fontId="5" fillId="0" borderId="0" xfId="0" applyNumberFormat="1" applyFont="1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1" fontId="3" fillId="3" borderId="8" xfId="0" applyNumberFormat="1" applyFont="1" applyFill="1" applyBorder="1" applyAlignment="1">
      <alignment vertical="center" wrapText="1"/>
    </xf>
    <xf numFmtId="1" fontId="6" fillId="3" borderId="11" xfId="0" applyNumberFormat="1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49" fontId="1" fillId="0" borderId="4" xfId="0" applyNumberFormat="1" applyFont="1" applyFill="1" applyBorder="1" applyAlignment="1">
      <alignment horizontal="left"/>
    </xf>
    <xf numFmtId="0" fontId="1" fillId="0" borderId="1" xfId="0" applyFont="1" applyFill="1" applyBorder="1"/>
    <xf numFmtId="0" fontId="1" fillId="0" borderId="13" xfId="0" applyFont="1" applyFill="1" applyBorder="1"/>
    <xf numFmtId="0" fontId="1" fillId="0" borderId="13" xfId="0" applyFont="1" applyFill="1" applyBorder="1" applyAlignment="1">
      <alignment horizontal="center"/>
    </xf>
    <xf numFmtId="3" fontId="1" fillId="0" borderId="13" xfId="0" applyNumberFormat="1" applyFont="1" applyFill="1" applyBorder="1" applyAlignment="1">
      <alignment horizontal="center"/>
    </xf>
    <xf numFmtId="1" fontId="1" fillId="0" borderId="13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4" fontId="1" fillId="0" borderId="13" xfId="0" applyNumberFormat="1" applyFont="1" applyFill="1" applyBorder="1"/>
    <xf numFmtId="4" fontId="1" fillId="0" borderId="13" xfId="0" applyNumberFormat="1" applyFont="1" applyFill="1" applyBorder="1" applyProtection="1">
      <protection locked="0"/>
    </xf>
    <xf numFmtId="4" fontId="1" fillId="0" borderId="1" xfId="0" applyNumberFormat="1" applyFont="1" applyFill="1" applyBorder="1"/>
    <xf numFmtId="0" fontId="1" fillId="0" borderId="13" xfId="0" applyFont="1" applyBorder="1" applyAlignment="1">
      <alignment horizontal="center"/>
    </xf>
    <xf numFmtId="49" fontId="1" fillId="0" borderId="14" xfId="0" applyNumberFormat="1" applyFont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4" borderId="13" xfId="0" applyFont="1" applyFill="1" applyBorder="1"/>
    <xf numFmtId="0" fontId="1" fillId="0" borderId="13" xfId="0" applyFont="1" applyBorder="1"/>
    <xf numFmtId="0" fontId="1" fillId="0" borderId="15" xfId="0" applyFont="1" applyBorder="1"/>
    <xf numFmtId="0" fontId="1" fillId="0" borderId="15" xfId="0" applyFont="1" applyFill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4" fontId="1" fillId="0" borderId="0" xfId="0" applyNumberFormat="1" applyFont="1" applyFill="1" applyProtection="1"/>
    <xf numFmtId="4" fontId="1" fillId="5" borderId="13" xfId="0" applyNumberFormat="1" applyFont="1" applyFill="1" applyBorder="1" applyProtection="1">
      <protection locked="0"/>
    </xf>
    <xf numFmtId="4" fontId="1" fillId="5" borderId="13" xfId="0" applyNumberFormat="1" applyFont="1" applyFill="1" applyBorder="1"/>
    <xf numFmtId="0" fontId="1" fillId="0" borderId="15" xfId="0" applyFont="1" applyFill="1" applyBorder="1"/>
    <xf numFmtId="0" fontId="1" fillId="0" borderId="14" xfId="0" applyFont="1" applyFill="1" applyBorder="1"/>
    <xf numFmtId="3" fontId="1" fillId="0" borderId="14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left"/>
    </xf>
    <xf numFmtId="49" fontId="1" fillId="0" borderId="16" xfId="0" applyNumberFormat="1" applyFont="1" applyBorder="1"/>
    <xf numFmtId="0" fontId="1" fillId="0" borderId="17" xfId="0" applyFont="1" applyBorder="1"/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4" fontId="1" fillId="0" borderId="16" xfId="0" applyNumberFormat="1" applyFont="1" applyBorder="1"/>
    <xf numFmtId="4" fontId="1" fillId="0" borderId="16" xfId="0" applyNumberFormat="1" applyFont="1" applyFill="1" applyBorder="1" applyProtection="1">
      <protection locked="0"/>
    </xf>
    <xf numFmtId="4" fontId="1" fillId="0" borderId="16" xfId="0" applyNumberFormat="1" applyFont="1" applyFill="1" applyBorder="1"/>
    <xf numFmtId="49" fontId="1" fillId="0" borderId="18" xfId="0" applyNumberFormat="1" applyFont="1" applyFill="1" applyBorder="1"/>
    <xf numFmtId="4" fontId="1" fillId="0" borderId="18" xfId="0" applyNumberFormat="1" applyFont="1" applyFill="1" applyBorder="1"/>
    <xf numFmtId="4" fontId="1" fillId="0" borderId="18" xfId="0" applyNumberFormat="1" applyFont="1" applyFill="1" applyBorder="1" applyAlignment="1">
      <alignment horizontal="center"/>
    </xf>
    <xf numFmtId="4" fontId="1" fillId="0" borderId="19" xfId="0" applyNumberFormat="1" applyFont="1" applyFill="1" applyBorder="1" applyAlignment="1">
      <alignment horizontal="center"/>
    </xf>
    <xf numFmtId="1" fontId="1" fillId="0" borderId="20" xfId="0" applyNumberFormat="1" applyFont="1" applyFill="1" applyBorder="1" applyAlignment="1">
      <alignment horizontal="center"/>
    </xf>
    <xf numFmtId="1" fontId="1" fillId="6" borderId="20" xfId="0" applyNumberFormat="1" applyFont="1" applyFill="1" applyBorder="1" applyAlignment="1">
      <alignment horizontal="center"/>
    </xf>
    <xf numFmtId="2" fontId="1" fillId="6" borderId="20" xfId="0" applyNumberFormat="1" applyFont="1" applyFill="1" applyBorder="1" applyAlignment="1" applyProtection="1">
      <alignment horizontal="center"/>
      <protection locked="0"/>
    </xf>
    <xf numFmtId="1" fontId="1" fillId="6" borderId="20" xfId="0" applyNumberFormat="1" applyFont="1" applyFill="1" applyBorder="1" applyAlignment="1" applyProtection="1">
      <alignment horizontal="center"/>
      <protection locked="0"/>
    </xf>
    <xf numFmtId="4" fontId="1" fillId="0" borderId="20" xfId="0" applyNumberFormat="1" applyFont="1" applyFill="1" applyBorder="1"/>
    <xf numFmtId="4" fontId="5" fillId="0" borderId="20" xfId="0" applyNumberFormat="1" applyFont="1" applyFill="1" applyBorder="1"/>
    <xf numFmtId="49" fontId="1" fillId="0" borderId="14" xfId="0" applyNumberFormat="1" applyFont="1" applyFill="1" applyBorder="1"/>
    <xf numFmtId="4" fontId="1" fillId="0" borderId="0" xfId="0" applyNumberFormat="1" applyFont="1" applyFill="1" applyBorder="1"/>
    <xf numFmtId="4" fontId="7" fillId="0" borderId="8" xfId="0" applyNumberFormat="1" applyFont="1" applyFill="1" applyBorder="1"/>
    <xf numFmtId="0" fontId="1" fillId="0" borderId="8" xfId="0" applyFont="1" applyBorder="1" applyAlignment="1">
      <alignment horizontal="center"/>
    </xf>
    <xf numFmtId="49" fontId="1" fillId="0" borderId="6" xfId="0" applyNumberFormat="1" applyFont="1" applyFill="1" applyBorder="1"/>
    <xf numFmtId="0" fontId="5" fillId="7" borderId="5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left"/>
    </xf>
    <xf numFmtId="1" fontId="1" fillId="0" borderId="12" xfId="0" applyNumberFormat="1" applyFont="1" applyFill="1" applyBorder="1" applyAlignment="1">
      <alignment horizontal="center"/>
    </xf>
    <xf numFmtId="3" fontId="1" fillId="0" borderId="12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4" fontId="1" fillId="0" borderId="12" xfId="0" applyNumberFormat="1" applyFont="1" applyFill="1" applyBorder="1"/>
    <xf numFmtId="4" fontId="5" fillId="0" borderId="12" xfId="0" applyNumberFormat="1" applyFont="1" applyFill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Fill="1" applyBorder="1"/>
    <xf numFmtId="3" fontId="1" fillId="0" borderId="5" xfId="0" applyNumberFormat="1" applyFont="1" applyFill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10" fontId="1" fillId="8" borderId="18" xfId="0" applyNumberFormat="1" applyFont="1" applyFill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4" fontId="1" fillId="0" borderId="7" xfId="0" applyNumberFormat="1" applyFont="1" applyFill="1" applyBorder="1"/>
    <xf numFmtId="4" fontId="1" fillId="9" borderId="12" xfId="0" applyNumberFormat="1" applyFont="1" applyFill="1" applyBorder="1"/>
    <xf numFmtId="0" fontId="1" fillId="10" borderId="8" xfId="0" applyFont="1" applyFill="1" applyBorder="1"/>
    <xf numFmtId="0" fontId="1" fillId="0" borderId="1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4" fontId="7" fillId="7" borderId="12" xfId="0" applyNumberFormat="1" applyFont="1" applyFill="1" applyBorder="1"/>
    <xf numFmtId="0" fontId="5" fillId="7" borderId="6" xfId="0" applyFont="1" applyFill="1" applyBorder="1" applyAlignment="1">
      <alignment horizontal="left"/>
    </xf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4" fontId="5" fillId="11" borderId="12" xfId="0" applyNumberFormat="1" applyFont="1" applyFill="1" applyBorder="1"/>
    <xf numFmtId="4" fontId="1" fillId="12" borderId="12" xfId="0" applyNumberFormat="1" applyFont="1" applyFill="1" applyBorder="1"/>
    <xf numFmtId="4" fontId="5" fillId="12" borderId="12" xfId="0" applyNumberFormat="1" applyFont="1" applyFill="1" applyBorder="1"/>
    <xf numFmtId="1" fontId="1" fillId="0" borderId="5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1" fontId="1" fillId="0" borderId="7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12" borderId="12" xfId="0" applyFont="1" applyFill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" fontId="9" fillId="9" borderId="12" xfId="0" applyNumberFormat="1" applyFont="1" applyFill="1" applyBorder="1" applyAlignment="1">
      <alignment horizontal="centerContinuous"/>
    </xf>
    <xf numFmtId="4" fontId="9" fillId="7" borderId="12" xfId="0" applyNumberFormat="1" applyFont="1" applyFill="1" applyBorder="1" applyAlignment="1">
      <alignment horizontal="centerContinuous"/>
    </xf>
    <xf numFmtId="0" fontId="9" fillId="7" borderId="12" xfId="0" applyFont="1" applyFill="1" applyBorder="1" applyAlignment="1">
      <alignment horizontal="centerContinuous"/>
    </xf>
    <xf numFmtId="0" fontId="9" fillId="0" borderId="0" xfId="0" applyFont="1"/>
    <xf numFmtId="4" fontId="9" fillId="11" borderId="12" xfId="0" applyNumberFormat="1" applyFont="1" applyFill="1" applyBorder="1" applyAlignment="1">
      <alignment horizontal="centerContinuous"/>
    </xf>
    <xf numFmtId="0" fontId="9" fillId="11" borderId="12" xfId="0" applyFont="1" applyFill="1" applyBorder="1" applyAlignment="1">
      <alignment horizontal="centerContinuous"/>
    </xf>
    <xf numFmtId="0" fontId="9" fillId="7" borderId="5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4" fontId="0" fillId="0" borderId="9" xfId="0" applyNumberFormat="1" applyBorder="1" applyAlignment="1">
      <alignment horizontal="right"/>
    </xf>
    <xf numFmtId="4" fontId="0" fillId="0" borderId="10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0" fontId="0" fillId="0" borderId="0" xfId="0" applyAlignment="1">
      <alignment horizontal="center"/>
    </xf>
    <xf numFmtId="1" fontId="1" fillId="0" borderId="0" xfId="0" applyNumberFormat="1" applyFont="1" applyAlignment="1" applyProtection="1">
      <alignment horizontal="center"/>
      <protection locked="0"/>
    </xf>
    <xf numFmtId="0" fontId="8" fillId="12" borderId="5" xfId="0" applyFont="1" applyFill="1" applyBorder="1" applyAlignment="1">
      <alignment horizontal="center"/>
    </xf>
    <xf numFmtId="0" fontId="8" fillId="12" borderId="6" xfId="0" applyFont="1" applyFill="1" applyBorder="1" applyAlignment="1">
      <alignment horizontal="center"/>
    </xf>
    <xf numFmtId="0" fontId="8" fillId="12" borderId="7" xfId="0" applyFont="1" applyFill="1" applyBorder="1" applyAlignment="1">
      <alignment horizontal="center"/>
    </xf>
    <xf numFmtId="0" fontId="8" fillId="12" borderId="5" xfId="0" applyFont="1" applyFill="1" applyBorder="1" applyAlignment="1"/>
    <xf numFmtId="0" fontId="8" fillId="12" borderId="7" xfId="0" applyFont="1" applyFill="1" applyBorder="1" applyAlignment="1"/>
    <xf numFmtId="0" fontId="8" fillId="12" borderId="12" xfId="0" applyFont="1" applyFill="1" applyBorder="1" applyAlignment="1">
      <alignment horizontal="center"/>
    </xf>
    <xf numFmtId="0" fontId="8" fillId="0" borderId="12" xfId="0" applyFont="1" applyBorder="1" applyAlignment="1">
      <alignment horizontal="left"/>
    </xf>
    <xf numFmtId="4" fontId="0" fillId="0" borderId="12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4" fontId="0" fillId="0" borderId="5" xfId="0" applyNumberFormat="1" applyBorder="1" applyAlignment="1">
      <alignment horizontal="right"/>
    </xf>
    <xf numFmtId="4" fontId="0" fillId="0" borderId="7" xfId="0" applyNumberFormat="1" applyBorder="1" applyAlignment="1">
      <alignment horizontal="right"/>
    </xf>
    <xf numFmtId="10" fontId="0" fillId="0" borderId="12" xfId="0" applyNumberFormat="1" applyBorder="1"/>
    <xf numFmtId="0" fontId="8" fillId="7" borderId="1" xfId="0" applyFont="1" applyFill="1" applyBorder="1" applyAlignment="1">
      <alignment horizontal="center" wrapText="1"/>
    </xf>
    <xf numFmtId="0" fontId="8" fillId="7" borderId="13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0" fontId="0" fillId="0" borderId="0" xfId="0" applyNumberFormat="1"/>
    <xf numFmtId="0" fontId="8" fillId="7" borderId="8" xfId="0" applyFont="1" applyFill="1" applyBorder="1" applyAlignment="1">
      <alignment horizontal="center" wrapText="1"/>
    </xf>
    <xf numFmtId="10" fontId="0" fillId="0" borderId="12" xfId="0" applyNumberFormat="1" applyBorder="1" applyAlignment="1">
      <alignment horizontal="center"/>
    </xf>
    <xf numFmtId="49" fontId="1" fillId="0" borderId="0" xfId="0" applyNumberFormat="1" applyFont="1"/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-%20ANEXO%20DE%20PERSONAL%20-%20%20JUAN%20ACO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DB"/>
      <sheetName val="FUNCIONARIOS"/>
      <sheetName val="LABORALES"/>
      <sheetName val="MEDIOS DE COMUNICACIÓN"/>
      <sheetName val="FUNDACION"/>
      <sheetName val="ESC INFANTILES"/>
      <sheetName val="ORG GOBIERNO"/>
      <sheetName val="RESUMEN"/>
    </sheetNames>
    <sheetDataSet>
      <sheetData sheetId="0"/>
      <sheetData sheetId="1">
        <row r="11">
          <cell r="G11">
            <v>225.06300000000002</v>
          </cell>
        </row>
        <row r="15">
          <cell r="C15">
            <v>1326.8976</v>
          </cell>
          <cell r="F15">
            <v>818.8152</v>
          </cell>
        </row>
        <row r="16">
          <cell r="C16">
            <v>1147.347</v>
          </cell>
          <cell r="F16">
            <v>836.77740000000006</v>
          </cell>
        </row>
        <row r="17">
          <cell r="C17">
            <v>1002.9354</v>
          </cell>
          <cell r="F17">
            <v>866.83680000000004</v>
          </cell>
        </row>
        <row r="18">
          <cell r="C18">
            <v>861.46140000000003</v>
          </cell>
          <cell r="F18">
            <v>744.55920000000003</v>
          </cell>
        </row>
        <row r="19">
          <cell r="C19">
            <v>716.97840000000008</v>
          </cell>
          <cell r="F19">
            <v>710.4402</v>
          </cell>
        </row>
        <row r="20">
          <cell r="C20">
            <v>656.22719999999993</v>
          </cell>
          <cell r="F20">
            <v>656.22720000000004</v>
          </cell>
        </row>
        <row r="40">
          <cell r="C40">
            <v>1159.0565999999999</v>
          </cell>
        </row>
        <row r="41">
          <cell r="C41">
            <v>1039.61205</v>
          </cell>
        </row>
        <row r="44">
          <cell r="C44">
            <v>835.38</v>
          </cell>
        </row>
        <row r="48">
          <cell r="C48">
            <v>610.00419999999997</v>
          </cell>
        </row>
        <row r="50">
          <cell r="C50">
            <v>526.08879999999999</v>
          </cell>
        </row>
        <row r="52">
          <cell r="C52">
            <v>472.37390000000005</v>
          </cell>
        </row>
        <row r="54">
          <cell r="C54">
            <v>418.69215000000003</v>
          </cell>
        </row>
        <row r="56">
          <cell r="F56">
            <v>380.27215000000001</v>
          </cell>
        </row>
        <row r="58">
          <cell r="C58">
            <v>311.18670000000003</v>
          </cell>
        </row>
        <row r="59">
          <cell r="C59">
            <v>284.30714999999998</v>
          </cell>
        </row>
        <row r="61">
          <cell r="C61">
            <v>244.07579999999999</v>
          </cell>
        </row>
        <row r="63">
          <cell r="C63">
            <v>217.18605000000002</v>
          </cell>
        </row>
        <row r="70">
          <cell r="E70">
            <v>533.05999999999995</v>
          </cell>
        </row>
        <row r="71">
          <cell r="E71">
            <v>456.4</v>
          </cell>
        </row>
        <row r="72">
          <cell r="E72">
            <v>0</v>
          </cell>
        </row>
        <row r="73">
          <cell r="E73">
            <v>517.12</v>
          </cell>
        </row>
        <row r="74">
          <cell r="E74">
            <v>287.25</v>
          </cell>
        </row>
        <row r="77">
          <cell r="E77">
            <v>192.39</v>
          </cell>
        </row>
        <row r="78">
          <cell r="E78">
            <v>193.11</v>
          </cell>
        </row>
        <row r="110">
          <cell r="C110">
            <v>205.22399999999999</v>
          </cell>
        </row>
        <row r="111">
          <cell r="C111">
            <v>167.71860000000001</v>
          </cell>
        </row>
        <row r="112">
          <cell r="C112">
            <v>138.31199999999998</v>
          </cell>
        </row>
        <row r="113">
          <cell r="C113">
            <v>138.31199999999998</v>
          </cell>
        </row>
        <row r="114">
          <cell r="C114">
            <v>113.985</v>
          </cell>
        </row>
        <row r="115">
          <cell r="C115">
            <v>100.67400000000001</v>
          </cell>
        </row>
        <row r="130">
          <cell r="C130">
            <v>198.61439999999999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tabSelected="1" topLeftCell="A24" workbookViewId="0">
      <selection activeCell="F26" sqref="F26"/>
    </sheetView>
  </sheetViews>
  <sheetFormatPr baseColWidth="10" defaultColWidth="11.42578125" defaultRowHeight="11.25" x14ac:dyDescent="0.2"/>
  <cols>
    <col min="1" max="1" width="4.28515625" style="1" customWidth="1"/>
    <col min="2" max="2" width="7.42578125" style="169" customWidth="1"/>
    <col min="3" max="3" width="18.7109375" style="10" customWidth="1"/>
    <col min="4" max="4" width="26" style="10" customWidth="1"/>
    <col min="5" max="5" width="7.42578125" style="10" customWidth="1"/>
    <col min="6" max="6" width="3.7109375" style="10" customWidth="1"/>
    <col min="7" max="7" width="4.140625" style="1" customWidth="1"/>
    <col min="8" max="8" width="4.5703125" style="1" customWidth="1"/>
    <col min="9" max="9" width="4.7109375" style="170" customWidth="1"/>
    <col min="10" max="11" width="4.140625" style="170" customWidth="1"/>
    <col min="12" max="12" width="4.28515625" style="170" customWidth="1"/>
    <col min="13" max="13" width="4.28515625" style="171" customWidth="1"/>
    <col min="14" max="14" width="4.28515625" style="146" customWidth="1"/>
    <col min="15" max="15" width="9.28515625" style="129" customWidth="1"/>
    <col min="16" max="16" width="9.28515625" style="9" customWidth="1"/>
    <col min="17" max="19" width="9.28515625" style="129" customWidth="1"/>
    <col min="20" max="20" width="8.7109375" style="129" customWidth="1"/>
    <col min="21" max="21" width="8.7109375" style="9" customWidth="1"/>
    <col min="22" max="22" width="8.7109375" style="129" customWidth="1"/>
    <col min="23" max="23" width="9.28515625" style="129" customWidth="1"/>
    <col min="24" max="25" width="9.28515625" style="9" customWidth="1"/>
    <col min="26" max="26" width="10.85546875" style="129" customWidth="1"/>
    <col min="27" max="16384" width="11.42578125" style="10"/>
  </cols>
  <sheetData>
    <row r="1" spans="2:26" ht="13.7" hidden="1" customHeight="1" x14ac:dyDescent="0.2">
      <c r="B1" s="2"/>
      <c r="C1" s="3"/>
      <c r="D1" s="4"/>
      <c r="E1" s="4"/>
      <c r="F1" s="4"/>
      <c r="G1" s="5"/>
      <c r="H1" s="5"/>
      <c r="I1" s="6"/>
      <c r="J1" s="6"/>
      <c r="K1" s="6"/>
      <c r="L1" s="6"/>
      <c r="M1" s="7"/>
      <c r="N1" s="8"/>
      <c r="O1" s="9"/>
      <c r="Q1" s="9"/>
      <c r="R1" s="9"/>
      <c r="S1" s="9"/>
      <c r="T1" s="9"/>
      <c r="V1" s="9"/>
      <c r="W1" s="9"/>
      <c r="Z1" s="9"/>
    </row>
    <row r="2" spans="2:26" hidden="1" x14ac:dyDescent="0.2">
      <c r="B2" s="2"/>
      <c r="C2" s="4"/>
      <c r="D2" s="4" t="s">
        <v>0</v>
      </c>
      <c r="E2" s="4"/>
      <c r="F2" s="4"/>
      <c r="G2" s="5"/>
      <c r="H2" s="5"/>
      <c r="I2" s="6"/>
      <c r="J2" s="6"/>
      <c r="K2" s="6"/>
      <c r="L2" s="6"/>
      <c r="M2" s="7"/>
      <c r="N2" s="8"/>
      <c r="O2" s="9"/>
      <c r="Q2" s="9"/>
      <c r="R2" s="9"/>
      <c r="S2" s="9"/>
      <c r="T2" s="9"/>
      <c r="V2" s="9"/>
      <c r="W2" s="9"/>
      <c r="Z2" s="9"/>
    </row>
    <row r="3" spans="2:26" hidden="1" x14ac:dyDescent="0.2">
      <c r="B3" s="2"/>
      <c r="C3" s="4"/>
      <c r="D3" s="4" t="s">
        <v>1</v>
      </c>
      <c r="E3" s="4"/>
      <c r="F3" s="4"/>
      <c r="G3" s="5"/>
      <c r="H3" s="5"/>
      <c r="I3" s="6"/>
      <c r="J3" s="6"/>
      <c r="K3" s="6"/>
      <c r="L3" s="6"/>
      <c r="M3" s="7"/>
      <c r="N3" s="8"/>
      <c r="O3" s="9"/>
      <c r="Q3" s="9"/>
      <c r="R3" s="9"/>
      <c r="S3" s="9"/>
      <c r="T3" s="9"/>
      <c r="V3" s="9"/>
      <c r="W3" s="9"/>
      <c r="Z3" s="9"/>
    </row>
    <row r="4" spans="2:26" hidden="1" x14ac:dyDescent="0.2">
      <c r="B4" s="2"/>
      <c r="C4" s="4"/>
      <c r="D4" s="4" t="s">
        <v>2</v>
      </c>
      <c r="E4" s="4"/>
      <c r="F4" s="4"/>
      <c r="G4" s="5"/>
      <c r="H4" s="5"/>
      <c r="I4" s="6"/>
      <c r="J4" s="6"/>
      <c r="K4" s="6"/>
      <c r="L4" s="6"/>
      <c r="M4" s="7"/>
      <c r="N4" s="8"/>
      <c r="O4" s="9"/>
      <c r="Q4" s="9"/>
      <c r="R4" s="11"/>
      <c r="S4" s="11"/>
      <c r="T4" s="12"/>
      <c r="V4" s="9"/>
      <c r="W4" s="9"/>
      <c r="Z4" s="9"/>
    </row>
    <row r="5" spans="2:26" hidden="1" x14ac:dyDescent="0.2">
      <c r="B5" s="2"/>
      <c r="C5" s="4"/>
      <c r="D5" s="4" t="s">
        <v>3</v>
      </c>
      <c r="E5" s="4"/>
      <c r="F5" s="4"/>
      <c r="G5" s="5"/>
      <c r="H5" s="5"/>
      <c r="I5" s="6"/>
      <c r="J5" s="6"/>
      <c r="K5" s="6"/>
      <c r="L5" s="13"/>
      <c r="M5" s="7"/>
      <c r="N5" s="8"/>
      <c r="O5" s="9"/>
      <c r="Q5" s="9"/>
      <c r="R5" s="9"/>
      <c r="S5" s="9"/>
      <c r="T5" s="9"/>
      <c r="V5" s="9"/>
      <c r="W5" s="9"/>
      <c r="Z5" s="9"/>
    </row>
    <row r="6" spans="2:26" hidden="1" x14ac:dyDescent="0.2">
      <c r="B6" s="2"/>
      <c r="C6" s="4"/>
      <c r="D6" s="4" t="s">
        <v>4</v>
      </c>
      <c r="E6" s="4"/>
      <c r="F6" s="4"/>
      <c r="G6" s="5"/>
      <c r="H6" s="5"/>
      <c r="I6" s="6"/>
      <c r="J6" s="6"/>
      <c r="K6" s="6"/>
      <c r="L6" s="13"/>
      <c r="M6" s="7"/>
      <c r="N6" s="8"/>
      <c r="O6" s="9"/>
      <c r="Q6" s="9"/>
      <c r="R6" s="9"/>
      <c r="S6" s="9"/>
      <c r="T6" s="9"/>
      <c r="V6" s="9"/>
      <c r="W6" s="9"/>
      <c r="Z6" s="9"/>
    </row>
    <row r="7" spans="2:26" hidden="1" x14ac:dyDescent="0.2">
      <c r="B7" s="2"/>
      <c r="C7" s="4"/>
      <c r="D7" s="4"/>
      <c r="E7" s="4"/>
      <c r="F7" s="4"/>
      <c r="G7" s="5"/>
      <c r="H7" s="5"/>
      <c r="I7" s="6"/>
      <c r="J7" s="6"/>
      <c r="K7" s="6"/>
      <c r="L7" s="13"/>
      <c r="M7" s="7"/>
      <c r="N7" s="8"/>
      <c r="O7" s="9"/>
      <c r="Q7" s="9"/>
      <c r="R7" s="9"/>
      <c r="S7" s="9"/>
      <c r="T7" s="9"/>
      <c r="V7" s="9"/>
      <c r="W7" s="9"/>
      <c r="Z7" s="9"/>
    </row>
    <row r="8" spans="2:26" hidden="1" x14ac:dyDescent="0.2">
      <c r="B8" s="2"/>
      <c r="C8" s="4"/>
      <c r="D8" s="4"/>
      <c r="E8" s="4"/>
      <c r="F8" s="4"/>
      <c r="G8" s="5"/>
      <c r="H8" s="5"/>
      <c r="I8" s="6"/>
      <c r="J8" s="6"/>
      <c r="K8" s="6"/>
      <c r="L8" s="13"/>
      <c r="M8" s="7"/>
      <c r="N8" s="8"/>
      <c r="O8" s="9"/>
      <c r="Q8" s="9"/>
      <c r="R8" s="9"/>
      <c r="S8" s="9"/>
      <c r="T8" s="9"/>
      <c r="V8" s="9"/>
      <c r="W8" s="9"/>
      <c r="Z8" s="9"/>
    </row>
    <row r="9" spans="2:26" hidden="1" x14ac:dyDescent="0.2">
      <c r="B9" s="2"/>
      <c r="C9" s="4"/>
      <c r="E9" s="4"/>
      <c r="F9" s="4"/>
      <c r="G9" s="5"/>
      <c r="H9" s="5"/>
      <c r="I9" s="6"/>
      <c r="J9" s="6"/>
      <c r="K9" s="6"/>
      <c r="L9" s="6"/>
      <c r="M9" s="7"/>
      <c r="N9" s="8"/>
      <c r="O9" s="9"/>
      <c r="P9" s="14"/>
      <c r="Q9" s="12"/>
      <c r="R9" s="12"/>
      <c r="S9" s="9"/>
      <c r="T9" s="9"/>
      <c r="V9" s="9"/>
      <c r="W9" s="9"/>
      <c r="Z9" s="9"/>
    </row>
    <row r="10" spans="2:26" hidden="1" x14ac:dyDescent="0.2">
      <c r="B10" s="2"/>
      <c r="C10" s="4"/>
      <c r="D10" s="4"/>
      <c r="E10" s="4"/>
      <c r="F10" s="4"/>
      <c r="G10" s="5"/>
      <c r="H10" s="5"/>
      <c r="I10" s="6"/>
      <c r="J10" s="6"/>
      <c r="K10" s="6"/>
      <c r="L10" s="6"/>
      <c r="M10" s="7"/>
      <c r="N10" s="8"/>
      <c r="O10" s="9"/>
      <c r="Q10" s="9"/>
      <c r="R10" s="9"/>
      <c r="S10" s="9"/>
      <c r="T10" s="9"/>
      <c r="V10" s="9"/>
      <c r="W10" s="9"/>
      <c r="Z10" s="9"/>
    </row>
    <row r="11" spans="2:26" hidden="1" x14ac:dyDescent="0.2">
      <c r="B11" s="2"/>
      <c r="C11" s="4"/>
      <c r="D11" s="4"/>
      <c r="E11" s="4"/>
      <c r="F11" s="4"/>
      <c r="G11" s="5"/>
      <c r="H11" s="5"/>
      <c r="I11" s="6"/>
      <c r="J11" s="6"/>
      <c r="K11" s="6"/>
      <c r="L11" s="6"/>
      <c r="M11" s="7"/>
      <c r="N11" s="8"/>
      <c r="O11" s="9"/>
      <c r="Q11" s="9"/>
      <c r="R11" s="9"/>
      <c r="S11" s="9"/>
      <c r="T11" s="9"/>
      <c r="V11" s="9"/>
      <c r="W11" s="9"/>
      <c r="Z11" s="9"/>
    </row>
    <row r="12" spans="2:26" x14ac:dyDescent="0.2">
      <c r="B12" s="2"/>
      <c r="C12" s="4"/>
      <c r="D12" s="4"/>
      <c r="E12" s="4"/>
      <c r="F12" s="4"/>
      <c r="G12" s="5"/>
      <c r="H12" s="5"/>
      <c r="I12" s="6"/>
      <c r="J12" s="6"/>
      <c r="K12" s="6"/>
      <c r="L12" s="6"/>
      <c r="M12" s="7"/>
      <c r="N12" s="8"/>
      <c r="O12" s="9"/>
      <c r="Q12" s="9"/>
      <c r="R12" s="9"/>
      <c r="S12" s="9"/>
      <c r="T12" s="9"/>
      <c r="V12" s="9"/>
      <c r="W12" s="9"/>
      <c r="Z12" s="9"/>
    </row>
    <row r="13" spans="2:26" x14ac:dyDescent="0.2">
      <c r="B13" s="2"/>
      <c r="C13" s="4"/>
      <c r="D13" s="4"/>
      <c r="E13" s="4"/>
      <c r="F13" s="4"/>
      <c r="G13" s="5"/>
      <c r="H13" s="5"/>
      <c r="I13" s="6"/>
      <c r="J13" s="6"/>
      <c r="K13" s="6"/>
      <c r="L13" s="6"/>
      <c r="M13" s="7"/>
      <c r="N13" s="8"/>
      <c r="O13" s="9"/>
      <c r="Q13" s="9"/>
      <c r="R13" s="9"/>
      <c r="S13" s="9"/>
      <c r="T13" s="9"/>
      <c r="V13" s="9"/>
      <c r="W13" s="9"/>
      <c r="Z13" s="9"/>
    </row>
    <row r="14" spans="2:26" x14ac:dyDescent="0.2">
      <c r="B14" s="2"/>
      <c r="C14" s="4"/>
      <c r="D14" s="4"/>
      <c r="E14" s="4"/>
      <c r="F14" s="4"/>
      <c r="G14" s="5"/>
      <c r="H14" s="5"/>
      <c r="I14" s="6"/>
      <c r="J14" s="6"/>
      <c r="K14" s="6"/>
      <c r="L14" s="6"/>
      <c r="M14" s="7"/>
      <c r="N14" s="8"/>
      <c r="O14" s="9"/>
      <c r="Q14" s="9"/>
      <c r="R14" s="9"/>
      <c r="S14" s="9"/>
      <c r="T14" s="9"/>
      <c r="V14" s="9"/>
      <c r="W14" s="9"/>
      <c r="Z14" s="9"/>
    </row>
    <row r="15" spans="2:26" x14ac:dyDescent="0.2">
      <c r="B15" s="2"/>
      <c r="C15" s="4"/>
      <c r="D15" s="4"/>
      <c r="E15" s="4"/>
      <c r="F15" s="4"/>
      <c r="G15" s="5"/>
      <c r="H15" s="5"/>
      <c r="I15" s="6"/>
      <c r="J15" s="6"/>
      <c r="K15" s="6"/>
      <c r="L15" s="6"/>
      <c r="M15" s="7"/>
      <c r="N15" s="8"/>
      <c r="O15" s="9"/>
      <c r="Q15" s="9"/>
      <c r="R15" s="9"/>
      <c r="S15" s="9"/>
      <c r="T15" s="9"/>
      <c r="V15" s="9"/>
      <c r="W15" s="9"/>
      <c r="Z15" s="9"/>
    </row>
    <row r="16" spans="2:26" x14ac:dyDescent="0.2">
      <c r="B16" s="2"/>
      <c r="C16" s="4"/>
      <c r="D16" s="4"/>
      <c r="E16" s="4"/>
      <c r="F16" s="4"/>
      <c r="G16" s="5"/>
      <c r="H16" s="5"/>
      <c r="I16" s="6"/>
      <c r="J16" s="6"/>
      <c r="K16" s="6"/>
      <c r="L16" s="6"/>
      <c r="M16" s="7"/>
      <c r="N16" s="8"/>
      <c r="O16" s="9"/>
      <c r="Q16" s="9"/>
      <c r="R16" s="9"/>
      <c r="S16" s="9"/>
      <c r="T16" s="9"/>
      <c r="V16" s="9"/>
      <c r="W16" s="9"/>
      <c r="Z16" s="9"/>
    </row>
    <row r="17" spans="1:26" x14ac:dyDescent="0.2">
      <c r="B17" s="2"/>
      <c r="C17" s="4"/>
      <c r="D17" s="4"/>
      <c r="E17" s="4"/>
      <c r="F17" s="4"/>
      <c r="G17" s="5"/>
      <c r="H17" s="5"/>
      <c r="I17" s="6"/>
      <c r="J17" s="6"/>
      <c r="K17" s="6"/>
      <c r="L17" s="6"/>
      <c r="M17" s="7"/>
      <c r="N17" s="8"/>
      <c r="O17" s="9"/>
      <c r="Q17" s="9"/>
      <c r="R17" s="9"/>
      <c r="S17" s="9"/>
      <c r="T17" s="9"/>
      <c r="V17" s="9"/>
      <c r="W17" s="9"/>
      <c r="Z17" s="9"/>
    </row>
    <row r="18" spans="1:26" x14ac:dyDescent="0.2">
      <c r="B18" s="2"/>
      <c r="C18" s="15" t="s">
        <v>5</v>
      </c>
      <c r="D18" s="4"/>
      <c r="E18" s="4"/>
      <c r="F18" s="4"/>
      <c r="G18" s="5"/>
      <c r="H18" s="5"/>
      <c r="I18" s="6"/>
      <c r="J18" s="6"/>
      <c r="K18" s="6"/>
      <c r="L18" s="6"/>
      <c r="M18" s="7"/>
      <c r="N18" s="8"/>
      <c r="O18" s="9"/>
      <c r="P18" s="10"/>
      <c r="Q18" s="10"/>
      <c r="R18" s="10"/>
      <c r="S18" s="9"/>
      <c r="T18" s="9"/>
      <c r="V18" s="9"/>
      <c r="W18" s="9"/>
      <c r="Z18" s="9"/>
    </row>
    <row r="19" spans="1:26" ht="11.25" customHeight="1" x14ac:dyDescent="0.2">
      <c r="B19" s="2"/>
      <c r="C19" s="15"/>
      <c r="D19" s="4"/>
      <c r="E19" s="4"/>
      <c r="F19" s="4"/>
      <c r="G19" s="5"/>
      <c r="H19" s="5"/>
      <c r="I19" s="6"/>
      <c r="J19" s="6"/>
      <c r="K19" s="6"/>
      <c r="L19" s="6"/>
      <c r="M19" s="7"/>
      <c r="N19" s="8"/>
      <c r="O19" s="9"/>
      <c r="Q19" s="9"/>
      <c r="R19" s="9"/>
      <c r="S19" s="9"/>
      <c r="T19" s="9"/>
      <c r="V19" s="9"/>
      <c r="W19" s="9"/>
      <c r="Z19" s="9"/>
    </row>
    <row r="20" spans="1:26" x14ac:dyDescent="0.2">
      <c r="B20" s="2"/>
      <c r="C20" s="15"/>
      <c r="D20" s="4"/>
      <c r="E20" s="4"/>
      <c r="F20" s="4"/>
      <c r="G20" s="5"/>
      <c r="H20" s="5"/>
      <c r="I20" s="6"/>
      <c r="J20" s="6"/>
      <c r="K20" s="6"/>
      <c r="L20" s="6"/>
      <c r="M20" s="7"/>
      <c r="N20" s="8"/>
      <c r="O20" s="9"/>
      <c r="Q20" s="9"/>
      <c r="R20" s="16"/>
      <c r="S20" s="9"/>
      <c r="T20" s="9"/>
      <c r="V20" s="9"/>
      <c r="W20" s="9"/>
      <c r="X20" s="17"/>
      <c r="Z20" s="9"/>
    </row>
    <row r="21" spans="1:26" ht="11.25" customHeight="1" x14ac:dyDescent="0.2">
      <c r="B21" s="2"/>
      <c r="C21" s="15"/>
      <c r="D21" s="4"/>
      <c r="E21" s="4"/>
      <c r="F21" s="4"/>
      <c r="G21" s="5"/>
      <c r="H21" s="5"/>
      <c r="I21" s="6"/>
      <c r="J21" s="6"/>
      <c r="K21" s="6"/>
      <c r="L21" s="6"/>
      <c r="M21" s="7"/>
      <c r="N21" s="8"/>
      <c r="O21" s="9"/>
      <c r="Q21" s="9"/>
      <c r="R21" s="9"/>
      <c r="S21" s="9"/>
      <c r="T21" s="9"/>
      <c r="V21" s="9"/>
      <c r="W21" s="9"/>
      <c r="Z21" s="9"/>
    </row>
    <row r="22" spans="1:26" x14ac:dyDescent="0.2">
      <c r="B22" s="2"/>
      <c r="C22" s="15"/>
      <c r="D22" s="4"/>
      <c r="E22" s="4"/>
      <c r="F22" s="4"/>
      <c r="G22" s="5"/>
      <c r="H22" s="5"/>
      <c r="I22" s="6"/>
      <c r="J22" s="6"/>
      <c r="K22" s="6"/>
      <c r="L22" s="6"/>
      <c r="M22" s="7"/>
      <c r="N22" s="8"/>
      <c r="O22" s="9"/>
      <c r="Q22" s="9"/>
      <c r="R22" s="9"/>
      <c r="S22" s="9"/>
      <c r="T22" s="9"/>
      <c r="V22" s="9"/>
      <c r="W22" s="9"/>
      <c r="Z22" s="9"/>
    </row>
    <row r="23" spans="1:26" ht="11.25" customHeight="1" x14ac:dyDescent="0.2">
      <c r="A23" s="18"/>
      <c r="B23" s="18"/>
      <c r="C23" s="18"/>
      <c r="D23" s="19"/>
      <c r="E23" s="20"/>
      <c r="F23" s="20"/>
      <c r="G23" s="20"/>
      <c r="H23" s="21"/>
      <c r="I23" s="22"/>
      <c r="J23" s="23"/>
      <c r="K23" s="24"/>
      <c r="L23" s="25"/>
      <c r="M23" s="26"/>
      <c r="N23" s="26"/>
      <c r="O23" s="27"/>
      <c r="P23" s="21"/>
      <c r="Q23" s="18"/>
      <c r="R23" s="27"/>
      <c r="S23" s="28"/>
      <c r="T23" s="29" t="s">
        <v>6</v>
      </c>
      <c r="U23" s="30"/>
      <c r="V23" s="31"/>
      <c r="W23" s="27"/>
      <c r="X23" s="18"/>
      <c r="Y23" s="18"/>
      <c r="Z23" s="18"/>
    </row>
    <row r="24" spans="1:26" ht="18" x14ac:dyDescent="0.2">
      <c r="A24" s="32" t="s">
        <v>7</v>
      </c>
      <c r="B24" s="32" t="s">
        <v>8</v>
      </c>
      <c r="C24" s="32" t="s">
        <v>9</v>
      </c>
      <c r="D24" s="32" t="s">
        <v>10</v>
      </c>
      <c r="E24" s="33" t="s">
        <v>11</v>
      </c>
      <c r="F24" s="33" t="s">
        <v>12</v>
      </c>
      <c r="G24" s="33" t="s">
        <v>13</v>
      </c>
      <c r="H24" s="34" t="s">
        <v>14</v>
      </c>
      <c r="I24" s="35" t="s">
        <v>15</v>
      </c>
      <c r="J24" s="36"/>
      <c r="K24" s="37" t="s">
        <v>16</v>
      </c>
      <c r="L24" s="38" t="s">
        <v>17</v>
      </c>
      <c r="M24" s="39" t="s">
        <v>18</v>
      </c>
      <c r="N24" s="39" t="s">
        <v>19</v>
      </c>
      <c r="O24" s="40" t="s">
        <v>20</v>
      </c>
      <c r="P24" s="41" t="s">
        <v>21</v>
      </c>
      <c r="Q24" s="42" t="s">
        <v>22</v>
      </c>
      <c r="R24" s="40" t="s">
        <v>23</v>
      </c>
      <c r="S24" s="37" t="s">
        <v>24</v>
      </c>
      <c r="T24" s="43" t="s">
        <v>25</v>
      </c>
      <c r="U24" s="43" t="s">
        <v>21</v>
      </c>
      <c r="V24" s="43" t="s">
        <v>26</v>
      </c>
      <c r="W24" s="40" t="s">
        <v>27</v>
      </c>
      <c r="X24" s="42" t="s">
        <v>28</v>
      </c>
      <c r="Y24" s="42" t="s">
        <v>29</v>
      </c>
      <c r="Z24" s="42" t="s">
        <v>30</v>
      </c>
    </row>
    <row r="25" spans="1:26" x14ac:dyDescent="0.2">
      <c r="A25" s="44"/>
      <c r="B25" s="45"/>
      <c r="C25" s="46"/>
      <c r="D25" s="47"/>
      <c r="E25" s="47"/>
      <c r="F25" s="47"/>
      <c r="G25" s="48"/>
      <c r="H25" s="49"/>
      <c r="I25" s="50"/>
      <c r="J25" s="50"/>
      <c r="K25" s="50"/>
      <c r="L25" s="50"/>
      <c r="M25" s="51"/>
      <c r="N25" s="52"/>
      <c r="O25" s="53"/>
      <c r="P25" s="54"/>
      <c r="Q25" s="53"/>
      <c r="R25" s="53"/>
      <c r="S25" s="53"/>
      <c r="T25" s="53"/>
      <c r="U25" s="54"/>
      <c r="V25" s="53"/>
      <c r="W25" s="53"/>
      <c r="X25" s="53"/>
      <c r="Y25" s="53"/>
      <c r="Z25" s="55"/>
    </row>
    <row r="26" spans="1:26" x14ac:dyDescent="0.2">
      <c r="A26" s="56">
        <v>1</v>
      </c>
      <c r="B26" s="57" t="s">
        <v>31</v>
      </c>
      <c r="C26" s="58" t="s">
        <v>32</v>
      </c>
      <c r="D26" s="59" t="s">
        <v>33</v>
      </c>
      <c r="E26" s="60"/>
      <c r="F26" s="61"/>
      <c r="G26" s="62"/>
      <c r="H26" s="56" t="s">
        <v>34</v>
      </c>
      <c r="I26" s="63">
        <v>0</v>
      </c>
      <c r="J26" s="50">
        <v>0</v>
      </c>
      <c r="K26" s="50">
        <v>0</v>
      </c>
      <c r="L26" s="50">
        <v>29</v>
      </c>
      <c r="M26" s="51">
        <v>1</v>
      </c>
      <c r="N26" s="52">
        <v>12</v>
      </c>
      <c r="O26" s="64">
        <f>ROUND(IF($H26="A1",[1]DB!$C$15,IF($H26="A2",[1]DB!$C$16,IF($H26="B",[1]DB!$C$17,IF($H26="C1",[1]DB!$C$18,IF($H26="C2.1",[1]DB!$C$19,IF($H26="C2.2",[1]DB!$C$19,IF($H26="E",[1]DB!$C$20)))))))*$M26*$N26,2)</f>
        <v>15922.77</v>
      </c>
      <c r="P26" s="65"/>
      <c r="Q26" s="9">
        <f>ROUND(IF($L26=30,[1]DB!$C$40,IF($L26=29,[1]DB!$C$41,IF($L26=26,[1]DB!$C$44,IF($L26=22,[1]DB!$C$48,IF($L26=18,[1]DB!$C$52,IF($L26=16,[1]DB!$C$54,IF($L26=14,[1]DB!$F$56,0)))))))+IF($L26=20,[1]DB!$C$50,IF($L26=11,[1]DB!$C$59,IF($L26=9,[1]DB!$C$61,IF($L26=7,[1]DB!$C$63,0)))),2)*$M26*$N26</f>
        <v>12475.32</v>
      </c>
      <c r="R26" s="64">
        <f>ROUND(IF($H26="A1",[1]DB!$E$70,IF($H26="A2",[1]DB!$E$71,IF($H26="B",[1]DB!$E$72,IF($H26="C1",[1]DB!$E$73,IF($H26="C2.1",[1]DB!$E$74,IF($H26="C2.2",[1]DB!$E$77,IF($H26="E",[1]DB!$E$78)))))))*$M26*$N26,2)</f>
        <v>6396.72</v>
      </c>
      <c r="S26" s="53">
        <f>ROUND(IF($H26="A1",[1]DB!$C$110,IF($H26="A2",[1]DB!$C$111,IF($H26="B",[1]DB!$C$112,IF($H26="C1",[1]DB!$C$113,IF($H26="C2.1",[1]DB!$C$114,IF($H26="C2.2",[1]DB!$C$114,IF($H26="E",[1]DB!$E$115)))))))*$M26*$N26,2)</f>
        <v>2462.69</v>
      </c>
      <c r="T26" s="64">
        <f>ROUND(IF($H26="A1",[1]DB!$F$15,IF($H26="A2",[1]DB!$F$16,IF($H26="B",[1]DB!$F$17,IF($H26="C1",[1]DB!$F$18,IF($H26="C2.1",[1]DB!$F$19,IF($H26="C2.2",[1]DB!$F$19,IF($H26="E",[1]DB!$F$20)))))))*2/12*$M26*$N26,2)</f>
        <v>1637.63</v>
      </c>
      <c r="U26" s="65"/>
      <c r="V26" s="53">
        <f>Q26/12*2</f>
        <v>2079.2199999999998</v>
      </c>
      <c r="W26" s="53">
        <f>R26/12*2</f>
        <v>1066.1200000000001</v>
      </c>
      <c r="X26" s="53">
        <f>IF($G26="SI",$K26*[1]DB!$C$130*$M26/12*$N26,0)</f>
        <v>0</v>
      </c>
      <c r="Y26" s="66">
        <f>ROUND(IF($F26="CP",[1]DB!$G$11*M26*N26),2)</f>
        <v>0</v>
      </c>
      <c r="Z26" s="53">
        <f>SUM(O26:Y26)</f>
        <v>42040.47</v>
      </c>
    </row>
    <row r="27" spans="1:26" x14ac:dyDescent="0.2">
      <c r="A27" s="56">
        <f>A26+1</f>
        <v>2</v>
      </c>
      <c r="B27" s="57" t="s">
        <v>35</v>
      </c>
      <c r="C27" s="47" t="s">
        <v>36</v>
      </c>
      <c r="D27" s="47" t="s">
        <v>37</v>
      </c>
      <c r="E27" s="47"/>
      <c r="F27" s="67" t="s">
        <v>12</v>
      </c>
      <c r="G27" s="62" t="s">
        <v>38</v>
      </c>
      <c r="H27" s="49" t="s">
        <v>39</v>
      </c>
      <c r="I27" s="50">
        <v>8</v>
      </c>
      <c r="J27" s="50">
        <v>8</v>
      </c>
      <c r="K27" s="50">
        <v>4</v>
      </c>
      <c r="L27" s="50">
        <v>18</v>
      </c>
      <c r="M27" s="51">
        <v>1</v>
      </c>
      <c r="N27" s="52">
        <v>12</v>
      </c>
      <c r="O27" s="64">
        <f>ROUND(IF($H27="A1",[1]DB!$C$15,IF($H27="A2",[1]DB!$C$16,IF($H27="B",[1]DB!$C$17,IF($H27="C1",[1]DB!$C$18,IF($H27="C2.1",[1]DB!$C$19,IF($H27="C2.2",[1]DB!$C$19,IF($H27="E",[1]DB!$C$20)))))))*$M27*$N27,2)</f>
        <v>8603.74</v>
      </c>
      <c r="P27" s="54">
        <v>2060.16</v>
      </c>
      <c r="Q27" s="9">
        <f>ROUND(IF($L27=30,[1]DB!$C$40,IF($L27=29,[1]DB!$C$41,IF($L27=26,[1]DB!$C$44,IF($L27=22,[1]DB!$C$48,IF($L27=18,[1]DB!$C$52,IF($L27=16,[1]DB!$C$54,IF($L27=14,[1]DB!$F$56,0)))))))+IF($L27=20,[1]DB!$C$50,IF($L27=11,[1]DB!$C$59,IF($L27=9,[1]DB!$C$61,IF($L27=7,[1]DB!$C$63,0)))),2)*$M27*$N27</f>
        <v>5668.4400000000005</v>
      </c>
      <c r="R27" s="64">
        <f>ROUND(IF($H27="A1",[1]DB!$E$70,IF($H27="A2",[1]DB!$E$71,IF($H27="B",[1]DB!$E$72,IF($H27="C1",[1]DB!$E$73,IF($H27="C2.1",[1]DB!$E$74,IF($H27="C2.2",[1]DB!$E$77,IF($H27="E",[1]DB!$E$78)))))))*$M27*$N27,2)</f>
        <v>3447</v>
      </c>
      <c r="S27" s="53">
        <f>ROUND(IF($H27="A1",[1]DB!$C$110,IF($H27="A2",[1]DB!$C$111,IF($H27="B",[1]DB!$C$112,IF($H27="C1",[1]DB!$C$113,IF($H27="C2.1",[1]DB!$C$114,IF($H27="C2.2",[1]DB!$C$114,IF($H27="E",[1]DB!$E$115)))))))*$M27*$N27,2)</f>
        <v>1367.82</v>
      </c>
      <c r="T27" s="64">
        <f>ROUND(IF($H27="A1",[1]DB!$F$15,IF($H27="A2",[1]DB!$F$16,IF($H27="B",[1]DB!$F$17,IF($H27="C1",[1]DB!$F$18,IF($H27="C2.1",[1]DB!$F$19,IF($H27="C2.2",[1]DB!$F$19,IF($H27="E",[1]DB!$F$20)))))))*2/12*$M27*$N27,2)</f>
        <v>1420.88</v>
      </c>
      <c r="U27" s="54">
        <v>339.84</v>
      </c>
      <c r="V27" s="53">
        <f>Q27/12*2</f>
        <v>944.74000000000012</v>
      </c>
      <c r="W27" s="53">
        <f>R27/12*2</f>
        <v>574.5</v>
      </c>
      <c r="X27" s="53">
        <f>IF($G27="SI",$K27*[1]DB!$C$130*$M27/12*$N27,0)</f>
        <v>794.45759999999996</v>
      </c>
      <c r="Y27" s="53">
        <f>ROUND(IF($F27="CP",[1]DB!$G$11*M27*N27),2)</f>
        <v>2700.76</v>
      </c>
      <c r="Z27" s="53">
        <f>SUM(O27:Y27)</f>
        <v>27922.337600000006</v>
      </c>
    </row>
    <row r="28" spans="1:26" x14ac:dyDescent="0.2">
      <c r="A28" s="56"/>
      <c r="B28" s="57"/>
      <c r="C28" s="47"/>
      <c r="D28" s="68" t="s">
        <v>40</v>
      </c>
      <c r="E28" s="47" t="s">
        <v>41</v>
      </c>
      <c r="F28" s="67" t="s">
        <v>12</v>
      </c>
      <c r="G28" s="62" t="s">
        <v>38</v>
      </c>
      <c r="H28" s="69" t="s">
        <v>39</v>
      </c>
      <c r="I28" s="50">
        <v>7</v>
      </c>
      <c r="J28" s="50">
        <v>8</v>
      </c>
      <c r="K28" s="50">
        <v>3</v>
      </c>
      <c r="L28" s="50">
        <v>18</v>
      </c>
      <c r="M28" s="51">
        <v>1</v>
      </c>
      <c r="N28" s="52">
        <v>12</v>
      </c>
      <c r="O28" s="64"/>
      <c r="P28" s="54">
        <v>1931.4</v>
      </c>
      <c r="Q28" s="9"/>
      <c r="R28" s="64"/>
      <c r="S28" s="53"/>
      <c r="T28" s="64"/>
      <c r="U28" s="54">
        <v>318.60000000000002</v>
      </c>
      <c r="V28" s="53"/>
      <c r="W28" s="53"/>
      <c r="X28" s="53">
        <f>IF($G28="SI",$K28*[1]DB!$C$130*$M28/12*$N28,0)</f>
        <v>595.84320000000002</v>
      </c>
      <c r="Y28" s="53">
        <f>ROUND(IF($F28="CP",[1]DB!$G$11*M28*N28),2)</f>
        <v>2700.76</v>
      </c>
      <c r="Z28" s="53">
        <f>SUM(O28:Y28)</f>
        <v>5546.6032000000005</v>
      </c>
    </row>
    <row r="29" spans="1:26" x14ac:dyDescent="0.2">
      <c r="A29" s="56">
        <f t="shared" ref="A29" si="0">A27+1</f>
        <v>3</v>
      </c>
      <c r="B29" s="57" t="s">
        <v>42</v>
      </c>
      <c r="C29" s="70" t="s">
        <v>43</v>
      </c>
      <c r="D29" s="59" t="s">
        <v>33</v>
      </c>
      <c r="E29" s="60"/>
      <c r="F29" s="61"/>
      <c r="G29" s="62" t="s">
        <v>44</v>
      </c>
      <c r="H29" s="56" t="s">
        <v>45</v>
      </c>
      <c r="I29" s="63"/>
      <c r="J29" s="50"/>
      <c r="K29" s="50"/>
      <c r="L29" s="50">
        <v>12</v>
      </c>
      <c r="M29" s="51">
        <v>1</v>
      </c>
      <c r="N29" s="52">
        <v>12</v>
      </c>
      <c r="O29" s="64">
        <f>ROUND(IF($H29="A1",[1]DB!$C$15,IF($H29="A2",[1]DB!$C$16,IF($H29="B",[1]DB!$C$17,IF($H29="C1",[1]DB!$C$18,IF($H29="C2.1",[1]DB!$C$19,IF($H29="C2.2",[1]DB!$C$19,IF($H29="E",[1]DB!$C$20)))))))*$M29*$N29,2)</f>
        <v>7874.73</v>
      </c>
      <c r="P29" s="54"/>
      <c r="Q29" s="9">
        <f>ROUND(IF($L29=30,[1]DB!$C$40,IF($L29=29,[1]DB!$C$41,IF($L29=26,[1]DB!$C$44,IF($L29=22,[1]DB!$C$48,IF($L29=18,[1]DB!$C$52,IF($L29=16,[1]DB!$C$54,IF($L29=14,[1]DB!$F$56,0)))))))+IF($L29=20,[1]DB!$C$50,IF($L29=11,[1]DB!$C$59,IF($L29=9,[1]DB!$C$61,IF($L29=12,[1]DB!$C$58,0)))),2)*$M29*$N29</f>
        <v>3734.2799999999997</v>
      </c>
      <c r="R29" s="64">
        <f>ROUND(IF($H29="A1",[1]DB!$E$70,IF($H29="A2",[1]DB!$E$71,IF($H29="B",[1]DB!$E$72,IF($H29="C1",[1]DB!$E$73,IF($H29="C2.1",[1]DB!$E$74,IF($H29="C2.2",[1]DB!$E$77,IF($H29="E",[1]DB!$E$78)))))))*$M29*$N29,2)</f>
        <v>2317.3200000000002</v>
      </c>
      <c r="S29" s="53">
        <f>ROUND(IF($H29="A1",[1]DB!$C$110,IF($H29="A2",[1]DB!$C$111,IF($H29="B",[1]DB!$C$112,IF($H29="C1",[1]DB!$C$113,IF($H29="C2.1",[1]DB!$C$114,IF($H29="C2.2",[1]DB!$C$114,IF($H29="E",[1]DB!$C$115)))))))*$M29*$N29,2)</f>
        <v>1208.0899999999999</v>
      </c>
      <c r="T29" s="64">
        <f>ROUND(IF($H29="A1",[1]DB!$F$15,IF($H29="A2",[1]DB!$F$16,IF($H29="B",[1]DB!$F$17,IF($H29="C1",[1]DB!$F$18,IF($H29="C2.1",[1]DB!$F$19,IF($H29="C2.2",[1]DB!$F$19,IF($H29="E",[1]DB!$F$20)))))))*2/12*$M29*$N29,2)</f>
        <v>1312.45</v>
      </c>
      <c r="U29" s="54"/>
      <c r="V29" s="53">
        <f t="shared" ref="V29:W29" si="1">Q29/12*2</f>
        <v>622.38</v>
      </c>
      <c r="W29" s="53">
        <f t="shared" si="1"/>
        <v>386.22</v>
      </c>
      <c r="X29" s="53">
        <f>IF($G29="SI",$K29*[1]DB!$C$130*$M29/12*$N29,0)</f>
        <v>0</v>
      </c>
      <c r="Y29" s="53">
        <f>ROUND(IF($F29="CP",[1]DB!$G$11*M29*N29),2)</f>
        <v>0</v>
      </c>
      <c r="Z29" s="53">
        <f>SUM(O29:Y29)</f>
        <v>17455.47</v>
      </c>
    </row>
    <row r="30" spans="1:26" ht="12" thickBot="1" x14ac:dyDescent="0.25">
      <c r="A30" s="56"/>
      <c r="B30" s="71"/>
      <c r="C30" s="72"/>
      <c r="D30" s="73"/>
      <c r="E30" s="72"/>
      <c r="F30" s="72"/>
      <c r="G30" s="74"/>
      <c r="H30" s="75"/>
      <c r="I30" s="76"/>
      <c r="J30" s="76"/>
      <c r="K30" s="76"/>
      <c r="L30" s="76"/>
      <c r="M30" s="77"/>
      <c r="N30" s="78"/>
      <c r="O30" s="79"/>
      <c r="P30" s="80"/>
      <c r="Q30" s="79"/>
      <c r="R30" s="79"/>
      <c r="S30" s="79"/>
      <c r="T30" s="79"/>
      <c r="U30" s="80"/>
      <c r="V30" s="79"/>
      <c r="W30" s="79"/>
      <c r="X30" s="81"/>
      <c r="Y30" s="81"/>
      <c r="Z30" s="79"/>
    </row>
    <row r="31" spans="1:26" ht="12" thickBot="1" x14ac:dyDescent="0.25">
      <c r="A31" s="56"/>
      <c r="B31" s="82"/>
      <c r="C31" s="83" t="s">
        <v>46</v>
      </c>
      <c r="D31" s="83"/>
      <c r="E31" s="83"/>
      <c r="F31" s="83"/>
      <c r="G31" s="84"/>
      <c r="H31" s="85"/>
      <c r="I31" s="86">
        <f>SUM(I25:I30)</f>
        <v>15</v>
      </c>
      <c r="J31" s="86">
        <f>SUM(J25:J30)</f>
        <v>16</v>
      </c>
      <c r="K31" s="86">
        <f>SUM(K25:K30)</f>
        <v>7</v>
      </c>
      <c r="L31" s="87"/>
      <c r="M31" s="88"/>
      <c r="N31" s="89"/>
      <c r="O31" s="90">
        <f t="shared" ref="O31:Z31" si="2">+SUM(O25:O30)</f>
        <v>32401.24</v>
      </c>
      <c r="P31" s="90">
        <f t="shared" si="2"/>
        <v>3991.56</v>
      </c>
      <c r="Q31" s="90">
        <f t="shared" si="2"/>
        <v>21878.04</v>
      </c>
      <c r="R31" s="90">
        <f t="shared" si="2"/>
        <v>12161.04</v>
      </c>
      <c r="S31" s="90">
        <f t="shared" si="2"/>
        <v>5038.6000000000004</v>
      </c>
      <c r="T31" s="90">
        <f t="shared" si="2"/>
        <v>4370.96</v>
      </c>
      <c r="U31" s="90">
        <f t="shared" si="2"/>
        <v>658.44</v>
      </c>
      <c r="V31" s="90">
        <f t="shared" si="2"/>
        <v>3646.34</v>
      </c>
      <c r="W31" s="90">
        <f t="shared" si="2"/>
        <v>2026.8400000000001</v>
      </c>
      <c r="X31" s="90">
        <f t="shared" si="2"/>
        <v>1390.3008</v>
      </c>
      <c r="Y31" s="90">
        <f t="shared" si="2"/>
        <v>5401.52</v>
      </c>
      <c r="Z31" s="91">
        <f t="shared" si="2"/>
        <v>92964.880799999999</v>
      </c>
    </row>
    <row r="32" spans="1:26" x14ac:dyDescent="0.2">
      <c r="A32" s="56"/>
      <c r="B32" s="92"/>
      <c r="C32" s="47"/>
      <c r="D32" s="53" t="s">
        <v>47</v>
      </c>
      <c r="E32" s="48">
        <v>1</v>
      </c>
      <c r="F32" s="48"/>
      <c r="G32" s="48"/>
      <c r="H32" s="49" t="s">
        <v>34</v>
      </c>
      <c r="I32" s="50"/>
      <c r="J32" s="50"/>
      <c r="K32" s="50"/>
      <c r="L32" s="50"/>
      <c r="M32" s="51"/>
      <c r="N32" s="52"/>
      <c r="O32" s="53">
        <f>SUM(O26:O26)</f>
        <v>15922.77</v>
      </c>
      <c r="P32" s="53">
        <f>SUM(P26:P26)</f>
        <v>0</v>
      </c>
      <c r="Q32" s="53">
        <f t="shared" ref="Q32:Y32" si="3">SUM(Q26:Q26)</f>
        <v>12475.32</v>
      </c>
      <c r="R32" s="53">
        <f t="shared" si="3"/>
        <v>6396.72</v>
      </c>
      <c r="S32" s="53">
        <f t="shared" si="3"/>
        <v>2462.69</v>
      </c>
      <c r="T32" s="53">
        <f t="shared" si="3"/>
        <v>1637.63</v>
      </c>
      <c r="U32" s="53">
        <f t="shared" si="3"/>
        <v>0</v>
      </c>
      <c r="V32" s="53">
        <f t="shared" si="3"/>
        <v>2079.2199999999998</v>
      </c>
      <c r="W32" s="53">
        <f t="shared" si="3"/>
        <v>1066.1200000000001</v>
      </c>
      <c r="X32" s="53">
        <f t="shared" si="3"/>
        <v>0</v>
      </c>
      <c r="Y32" s="53">
        <f t="shared" si="3"/>
        <v>0</v>
      </c>
      <c r="Z32" s="53">
        <f>SUM(O32:Y32)</f>
        <v>42040.47</v>
      </c>
    </row>
    <row r="33" spans="1:26" x14ac:dyDescent="0.2">
      <c r="A33" s="56"/>
      <c r="B33" s="92"/>
      <c r="C33" s="47"/>
      <c r="D33" s="53"/>
      <c r="E33" s="48"/>
      <c r="F33" s="48"/>
      <c r="G33" s="48"/>
      <c r="H33" s="49" t="s">
        <v>48</v>
      </c>
      <c r="I33" s="50"/>
      <c r="J33" s="50"/>
      <c r="K33" s="50"/>
      <c r="L33" s="50"/>
      <c r="M33" s="51"/>
      <c r="N33" s="52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pans="1:26" x14ac:dyDescent="0.2">
      <c r="A34" s="56"/>
      <c r="B34" s="92"/>
      <c r="C34" s="47"/>
      <c r="D34" s="53"/>
      <c r="E34" s="48"/>
      <c r="F34" s="48"/>
      <c r="G34" s="48"/>
      <c r="H34" s="49" t="s">
        <v>49</v>
      </c>
      <c r="I34" s="50"/>
      <c r="J34" s="50"/>
      <c r="K34" s="50"/>
      <c r="L34" s="50"/>
      <c r="M34" s="51"/>
      <c r="N34" s="52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pans="1:26" x14ac:dyDescent="0.2">
      <c r="A35" s="56"/>
      <c r="B35" s="92"/>
      <c r="C35" s="47"/>
      <c r="D35" s="47"/>
      <c r="E35" s="48">
        <v>1</v>
      </c>
      <c r="F35" s="48"/>
      <c r="G35" s="48"/>
      <c r="H35" s="49" t="s">
        <v>50</v>
      </c>
      <c r="I35" s="50"/>
      <c r="J35" s="50"/>
      <c r="K35" s="50"/>
      <c r="L35" s="50"/>
      <c r="M35" s="51"/>
      <c r="N35" s="52"/>
      <c r="O35" s="53">
        <f>SUM(O27:O28)</f>
        <v>8603.74</v>
      </c>
      <c r="P35" s="53">
        <f t="shared" ref="P35:Y35" si="4">SUM(P27:P28)</f>
        <v>3991.56</v>
      </c>
      <c r="Q35" s="53">
        <f t="shared" si="4"/>
        <v>5668.4400000000005</v>
      </c>
      <c r="R35" s="53">
        <f t="shared" si="4"/>
        <v>3447</v>
      </c>
      <c r="S35" s="53">
        <f t="shared" si="4"/>
        <v>1367.82</v>
      </c>
      <c r="T35" s="53">
        <f t="shared" si="4"/>
        <v>1420.88</v>
      </c>
      <c r="U35" s="53">
        <f t="shared" si="4"/>
        <v>658.44</v>
      </c>
      <c r="V35" s="53">
        <f t="shared" si="4"/>
        <v>944.74000000000012</v>
      </c>
      <c r="W35" s="53">
        <f t="shared" si="4"/>
        <v>574.5</v>
      </c>
      <c r="X35" s="53">
        <f t="shared" si="4"/>
        <v>1390.3008</v>
      </c>
      <c r="Y35" s="53">
        <f t="shared" si="4"/>
        <v>5401.52</v>
      </c>
      <c r="Z35" s="53">
        <f>SUM(O35:Y35)</f>
        <v>33468.940799999997</v>
      </c>
    </row>
    <row r="36" spans="1:26" x14ac:dyDescent="0.2">
      <c r="A36" s="56"/>
      <c r="B36" s="92"/>
      <c r="C36" s="47"/>
      <c r="D36" s="47"/>
      <c r="E36" s="48">
        <v>1</v>
      </c>
      <c r="F36" s="48"/>
      <c r="G36" s="48"/>
      <c r="H36" s="49" t="s">
        <v>51</v>
      </c>
      <c r="I36" s="50"/>
      <c r="J36" s="50"/>
      <c r="K36" s="50"/>
      <c r="L36" s="50"/>
      <c r="M36" s="51"/>
      <c r="N36" s="52"/>
      <c r="O36" s="53">
        <f>SUM(O29)</f>
        <v>7874.73</v>
      </c>
      <c r="P36" s="53">
        <f>SUM(P29)</f>
        <v>0</v>
      </c>
      <c r="Q36" s="53">
        <f t="shared" ref="Q36:Y36" si="5">SUM(Q29)</f>
        <v>3734.2799999999997</v>
      </c>
      <c r="R36" s="53">
        <f t="shared" si="5"/>
        <v>2317.3200000000002</v>
      </c>
      <c r="S36" s="53">
        <f t="shared" si="5"/>
        <v>1208.0899999999999</v>
      </c>
      <c r="T36" s="53">
        <f t="shared" si="5"/>
        <v>1312.45</v>
      </c>
      <c r="U36" s="53">
        <f t="shared" si="5"/>
        <v>0</v>
      </c>
      <c r="V36" s="53">
        <f t="shared" si="5"/>
        <v>622.38</v>
      </c>
      <c r="W36" s="53">
        <f t="shared" si="5"/>
        <v>386.22</v>
      </c>
      <c r="X36" s="53">
        <f t="shared" si="5"/>
        <v>0</v>
      </c>
      <c r="Y36" s="53">
        <f t="shared" si="5"/>
        <v>0</v>
      </c>
      <c r="Z36" s="53">
        <f>SUM(O36:Y36)</f>
        <v>17455.47</v>
      </c>
    </row>
    <row r="37" spans="1:26" x14ac:dyDescent="0.2">
      <c r="A37" s="56"/>
      <c r="B37" s="92"/>
      <c r="C37" s="47"/>
      <c r="D37" s="53"/>
      <c r="E37" s="47"/>
      <c r="F37" s="47"/>
      <c r="G37" s="48"/>
      <c r="H37" s="49"/>
      <c r="I37" s="50"/>
      <c r="J37" s="50"/>
      <c r="K37" s="50"/>
      <c r="L37" s="50"/>
      <c r="M37" s="51"/>
      <c r="N37" s="52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93"/>
      <c r="Z37" s="53"/>
    </row>
    <row r="38" spans="1:26" x14ac:dyDescent="0.2">
      <c r="A38" s="56"/>
      <c r="B38" s="92"/>
      <c r="C38" s="47"/>
      <c r="D38" s="53" t="s">
        <v>52</v>
      </c>
      <c r="E38" s="47"/>
      <c r="F38" s="47"/>
      <c r="G38" s="48">
        <v>0</v>
      </c>
      <c r="H38" s="49"/>
      <c r="I38" s="50"/>
      <c r="J38" s="50"/>
      <c r="K38" s="50"/>
      <c r="L38" s="50"/>
      <c r="M38" s="51"/>
      <c r="N38" s="52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93"/>
      <c r="Z38" s="53"/>
    </row>
    <row r="39" spans="1:26" x14ac:dyDescent="0.2">
      <c r="A39" s="56"/>
      <c r="B39" s="92"/>
      <c r="C39" s="47"/>
      <c r="D39" s="53"/>
      <c r="E39" s="47"/>
      <c r="F39" s="47"/>
      <c r="G39" s="48"/>
      <c r="H39" s="49"/>
      <c r="I39" s="50"/>
      <c r="J39" s="50"/>
      <c r="K39" s="50"/>
      <c r="L39" s="50"/>
      <c r="M39" s="51"/>
      <c r="N39" s="52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93"/>
      <c r="Z39" s="53"/>
    </row>
    <row r="40" spans="1:26" x14ac:dyDescent="0.2">
      <c r="A40" s="56"/>
      <c r="B40" s="92"/>
      <c r="C40" s="47"/>
      <c r="D40" s="47"/>
      <c r="E40" s="47"/>
      <c r="F40" s="47"/>
      <c r="G40" s="48"/>
      <c r="H40" s="49"/>
      <c r="I40" s="50"/>
      <c r="J40" s="50"/>
      <c r="K40" s="50"/>
      <c r="L40" s="50"/>
      <c r="M40" s="51"/>
      <c r="N40" s="52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94"/>
    </row>
    <row r="41" spans="1:26" ht="12" thickBot="1" x14ac:dyDescent="0.25">
      <c r="A41" s="95"/>
      <c r="B41" s="96"/>
      <c r="C41" s="97" t="s">
        <v>53</v>
      </c>
      <c r="D41" s="98"/>
      <c r="E41" s="99">
        <f>SUM(E32:E40)</f>
        <v>3</v>
      </c>
      <c r="F41" s="99"/>
      <c r="G41" s="99">
        <f>SUM(G32:G40)</f>
        <v>0</v>
      </c>
      <c r="H41" s="100"/>
      <c r="I41" s="101"/>
      <c r="J41" s="101"/>
      <c r="K41" s="101"/>
      <c r="L41" s="101"/>
      <c r="M41" s="102"/>
      <c r="N41" s="103"/>
      <c r="O41" s="104">
        <f t="shared" ref="O41:Y41" si="6">SUM(O32:O40)</f>
        <v>32401.24</v>
      </c>
      <c r="P41" s="104">
        <f t="shared" si="6"/>
        <v>3991.56</v>
      </c>
      <c r="Q41" s="104">
        <f t="shared" si="6"/>
        <v>21878.04</v>
      </c>
      <c r="R41" s="104">
        <f t="shared" si="6"/>
        <v>12161.04</v>
      </c>
      <c r="S41" s="104">
        <f t="shared" si="6"/>
        <v>5038.6000000000004</v>
      </c>
      <c r="T41" s="104">
        <f t="shared" si="6"/>
        <v>4370.96</v>
      </c>
      <c r="U41" s="104">
        <f t="shared" si="6"/>
        <v>658.44</v>
      </c>
      <c r="V41" s="104">
        <f t="shared" si="6"/>
        <v>3646.34</v>
      </c>
      <c r="W41" s="104">
        <f t="shared" si="6"/>
        <v>2026.8400000000001</v>
      </c>
      <c r="X41" s="104">
        <f t="shared" si="6"/>
        <v>1390.3008</v>
      </c>
      <c r="Y41" s="104">
        <f t="shared" si="6"/>
        <v>5401.52</v>
      </c>
      <c r="Z41" s="105">
        <f>SUM(O41:Y41)</f>
        <v>92964.880800000014</v>
      </c>
    </row>
    <row r="42" spans="1:26" ht="12" thickBot="1" x14ac:dyDescent="0.25">
      <c r="A42" s="106"/>
      <c r="B42" s="107"/>
      <c r="C42" s="97" t="s">
        <v>54</v>
      </c>
      <c r="D42" s="98"/>
      <c r="E42" s="99"/>
      <c r="F42" s="99"/>
      <c r="G42" s="99"/>
      <c r="H42" s="108"/>
      <c r="I42" s="109">
        <v>0</v>
      </c>
      <c r="J42" s="110"/>
      <c r="K42" s="110"/>
      <c r="L42" s="110"/>
      <c r="M42" s="110"/>
      <c r="N42" s="111"/>
      <c r="O42" s="112">
        <f>O41+(O41*$I$42)</f>
        <v>32401.24</v>
      </c>
      <c r="P42" s="112">
        <f t="shared" ref="P42:Y42" si="7">P41+(P41*$I$42)</f>
        <v>3991.56</v>
      </c>
      <c r="Q42" s="112">
        <f t="shared" si="7"/>
        <v>21878.04</v>
      </c>
      <c r="R42" s="112">
        <f t="shared" si="7"/>
        <v>12161.04</v>
      </c>
      <c r="S42" s="112">
        <f t="shared" si="7"/>
        <v>5038.6000000000004</v>
      </c>
      <c r="T42" s="112">
        <f t="shared" si="7"/>
        <v>4370.96</v>
      </c>
      <c r="U42" s="112">
        <f t="shared" si="7"/>
        <v>658.44</v>
      </c>
      <c r="V42" s="112">
        <f t="shared" si="7"/>
        <v>3646.34</v>
      </c>
      <c r="W42" s="112">
        <f t="shared" si="7"/>
        <v>2026.8400000000001</v>
      </c>
      <c r="X42" s="112">
        <f t="shared" si="7"/>
        <v>1390.3008</v>
      </c>
      <c r="Y42" s="112">
        <f t="shared" si="7"/>
        <v>5401.52</v>
      </c>
      <c r="Z42" s="113">
        <f>SUM(O42:Y42)</f>
        <v>92964.880800000014</v>
      </c>
    </row>
    <row r="43" spans="1:26" x14ac:dyDescent="0.2">
      <c r="B43" s="2"/>
      <c r="C43" s="4"/>
      <c r="D43" s="114" t="s">
        <v>55</v>
      </c>
      <c r="E43" s="115"/>
      <c r="F43" s="115"/>
      <c r="G43" s="115"/>
      <c r="H43" s="115"/>
      <c r="I43" s="116"/>
      <c r="J43" s="116"/>
      <c r="K43" s="116"/>
      <c r="L43" s="116"/>
      <c r="M43" s="116"/>
      <c r="N43" s="116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7">
        <f>Z42*0.3275</f>
        <v>30445.998462000007</v>
      </c>
    </row>
    <row r="44" spans="1:26" x14ac:dyDescent="0.2">
      <c r="B44" s="2"/>
      <c r="E44" s="97" t="s">
        <v>56</v>
      </c>
      <c r="F44" s="118"/>
      <c r="G44" s="118"/>
      <c r="H44" s="118"/>
      <c r="I44" s="118"/>
      <c r="J44" s="118"/>
      <c r="K44" s="118"/>
      <c r="L44" s="118"/>
      <c r="M44" s="118"/>
      <c r="N44" s="98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20"/>
      <c r="Z44" s="121">
        <f>Z42+Z43</f>
        <v>123410.87926200002</v>
      </c>
    </row>
    <row r="45" spans="1:26" x14ac:dyDescent="0.2">
      <c r="B45" s="2"/>
      <c r="C45" s="4"/>
      <c r="D45" s="4"/>
      <c r="E45" s="4"/>
      <c r="F45" s="4"/>
      <c r="G45" s="5"/>
      <c r="H45" s="5"/>
      <c r="I45" s="6"/>
      <c r="J45" s="6"/>
      <c r="K45" s="6"/>
      <c r="L45" s="6"/>
      <c r="M45" s="7"/>
      <c r="N45" s="8"/>
      <c r="O45" s="9"/>
      <c r="Q45" s="9"/>
      <c r="R45" s="9"/>
      <c r="S45" s="9"/>
      <c r="T45" s="9"/>
      <c r="V45" s="9"/>
      <c r="W45" s="9"/>
      <c r="Z45" s="9"/>
    </row>
    <row r="46" spans="1:26" x14ac:dyDescent="0.2">
      <c r="B46" s="2"/>
      <c r="C46" s="4"/>
      <c r="D46" s="4"/>
      <c r="E46" s="4"/>
      <c r="F46" s="4"/>
      <c r="G46" s="5"/>
      <c r="H46" s="5"/>
      <c r="I46" s="6"/>
      <c r="J46" s="6"/>
      <c r="K46" s="6"/>
      <c r="L46" s="6"/>
      <c r="M46" s="7"/>
      <c r="N46" s="8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 t="s">
        <v>57</v>
      </c>
      <c r="Z46" s="123" t="s">
        <v>58</v>
      </c>
    </row>
    <row r="47" spans="1:26" ht="12" thickBot="1" x14ac:dyDescent="0.25">
      <c r="B47" s="2"/>
      <c r="C47" s="97" t="s">
        <v>59</v>
      </c>
      <c r="D47" s="118"/>
      <c r="E47" s="124"/>
      <c r="F47" s="125"/>
      <c r="G47" s="125"/>
      <c r="H47" s="126"/>
      <c r="I47" s="125"/>
      <c r="J47" s="125"/>
      <c r="K47" s="125"/>
      <c r="L47" s="125"/>
      <c r="M47" s="127"/>
      <c r="N47" s="128"/>
      <c r="O47" s="112"/>
      <c r="P47" s="104"/>
      <c r="Q47" s="104"/>
      <c r="R47" s="104"/>
      <c r="S47" s="104"/>
      <c r="T47" s="104"/>
      <c r="U47" s="104"/>
      <c r="V47" s="104"/>
      <c r="W47" s="104"/>
      <c r="X47" s="104"/>
      <c r="Y47" s="104">
        <v>2250</v>
      </c>
      <c r="Z47" s="105">
        <f>SUM(O47:Y47)</f>
        <v>2250</v>
      </c>
    </row>
    <row r="48" spans="1:26" ht="12" thickBot="1" x14ac:dyDescent="0.25">
      <c r="B48" s="2"/>
      <c r="C48" s="97" t="s">
        <v>54</v>
      </c>
      <c r="D48" s="98"/>
      <c r="E48" s="124"/>
      <c r="F48" s="125"/>
      <c r="G48" s="125"/>
      <c r="H48" s="126"/>
      <c r="I48" s="109">
        <f>I42</f>
        <v>0</v>
      </c>
      <c r="J48" s="110"/>
      <c r="K48" s="110"/>
      <c r="L48" s="110"/>
      <c r="M48" s="110"/>
      <c r="N48" s="111"/>
      <c r="O48" s="112">
        <f>O47+(O47*$I$42)</f>
        <v>0</v>
      </c>
      <c r="P48" s="112">
        <f t="shared" ref="P48:W48" si="8">P47+(P47*$I$42)</f>
        <v>0</v>
      </c>
      <c r="Q48" s="112">
        <f t="shared" si="8"/>
        <v>0</v>
      </c>
      <c r="R48" s="112">
        <f t="shared" si="8"/>
        <v>0</v>
      </c>
      <c r="S48" s="112">
        <f t="shared" si="8"/>
        <v>0</v>
      </c>
      <c r="T48" s="112">
        <f t="shared" si="8"/>
        <v>0</v>
      </c>
      <c r="U48" s="112">
        <f t="shared" si="8"/>
        <v>0</v>
      </c>
      <c r="V48" s="112">
        <f t="shared" si="8"/>
        <v>0</v>
      </c>
      <c r="W48" s="112">
        <f t="shared" si="8"/>
        <v>0</v>
      </c>
      <c r="X48" s="112">
        <f>X47+(X47*$I$42)</f>
        <v>0</v>
      </c>
      <c r="Y48" s="112">
        <f>Y47+(Y47*$I$42)</f>
        <v>2250</v>
      </c>
      <c r="Z48" s="113">
        <f>SUM(O48:Y48)</f>
        <v>2250</v>
      </c>
    </row>
    <row r="49" spans="2:26" x14ac:dyDescent="0.2">
      <c r="B49" s="2"/>
      <c r="C49" s="4"/>
      <c r="D49" s="114" t="s">
        <v>55</v>
      </c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7">
        <f>Z48*0.3275</f>
        <v>736.875</v>
      </c>
    </row>
    <row r="50" spans="2:26" x14ac:dyDescent="0.2">
      <c r="B50" s="2"/>
      <c r="E50" s="97" t="s">
        <v>60</v>
      </c>
      <c r="F50" s="118"/>
      <c r="G50" s="118"/>
      <c r="H50" s="118"/>
      <c r="I50" s="118"/>
      <c r="J50" s="118"/>
      <c r="K50" s="118"/>
      <c r="L50" s="118"/>
      <c r="M50" s="118"/>
      <c r="N50" s="98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20"/>
      <c r="Z50" s="121">
        <f>Z48+Z49</f>
        <v>2986.875</v>
      </c>
    </row>
    <row r="51" spans="2:26" x14ac:dyDescent="0.2">
      <c r="B51" s="2"/>
      <c r="C51" s="4"/>
      <c r="D51" s="4"/>
      <c r="E51" s="4"/>
      <c r="F51" s="4"/>
      <c r="G51" s="5"/>
      <c r="H51" s="5"/>
      <c r="I51" s="6"/>
      <c r="J51" s="6"/>
      <c r="K51" s="6"/>
      <c r="L51" s="6"/>
      <c r="M51" s="7"/>
      <c r="N51" s="8"/>
      <c r="O51" s="9"/>
      <c r="Q51" s="9"/>
      <c r="R51" s="9"/>
      <c r="S51" s="9"/>
      <c r="T51" s="9"/>
      <c r="V51" s="9"/>
      <c r="W51" s="9"/>
    </row>
    <row r="52" spans="2:26" x14ac:dyDescent="0.2">
      <c r="B52" s="2"/>
      <c r="C52" s="4"/>
      <c r="D52" s="4"/>
      <c r="E52" s="4"/>
      <c r="F52" s="4"/>
      <c r="G52" s="5"/>
      <c r="H52" s="5"/>
      <c r="I52" s="6"/>
      <c r="J52" s="6"/>
      <c r="K52" s="6"/>
      <c r="L52" s="6"/>
      <c r="M52" s="7"/>
      <c r="N52" s="8"/>
      <c r="O52" s="9"/>
      <c r="Q52" s="9"/>
      <c r="R52" s="9"/>
      <c r="S52" s="9"/>
      <c r="T52" s="9"/>
      <c r="V52" s="9"/>
      <c r="W52" s="9"/>
    </row>
    <row r="53" spans="2:26" ht="15" x14ac:dyDescent="0.25">
      <c r="B53"/>
      <c r="C53"/>
      <c r="D53"/>
      <c r="E53" s="130" t="s">
        <v>61</v>
      </c>
      <c r="F53" s="130"/>
      <c r="G53" s="130"/>
      <c r="H53" s="130" t="s">
        <v>62</v>
      </c>
      <c r="I53" s="130"/>
      <c r="J53" s="130"/>
      <c r="K53" s="130"/>
      <c r="L53"/>
      <c r="M53" s="130" t="s">
        <v>63</v>
      </c>
      <c r="N53" s="130"/>
      <c r="O53" s="130"/>
      <c r="P53"/>
      <c r="Q53"/>
      <c r="R53"/>
      <c r="S53"/>
      <c r="T53"/>
      <c r="U53"/>
      <c r="V53"/>
      <c r="W53"/>
    </row>
    <row r="54" spans="2:26" ht="15" x14ac:dyDescent="0.25">
      <c r="B54"/>
      <c r="C54" s="131" t="s">
        <v>64</v>
      </c>
      <c r="D54" s="132"/>
      <c r="E54" s="133">
        <f>Z42+Z48</f>
        <v>95214.880800000014</v>
      </c>
      <c r="F54" s="133"/>
      <c r="G54" s="133"/>
      <c r="H54" s="134">
        <f>Z43+Z49</f>
        <v>31182.873462000007</v>
      </c>
      <c r="I54" s="135"/>
      <c r="J54" s="135"/>
      <c r="K54" s="135"/>
      <c r="L54" s="136"/>
      <c r="M54" s="137">
        <f>E54+H54</f>
        <v>126397.75426200002</v>
      </c>
      <c r="N54" s="138"/>
      <c r="O54" s="138"/>
      <c r="S54" s="139" t="s">
        <v>65</v>
      </c>
      <c r="T54" s="140"/>
      <c r="U54" s="140"/>
      <c r="V54" s="140"/>
      <c r="W54" s="140"/>
      <c r="X54" s="140"/>
      <c r="Y54" s="141"/>
    </row>
    <row r="55" spans="2:26" ht="15" x14ac:dyDescent="0.25">
      <c r="B55"/>
      <c r="C55" s="131" t="s">
        <v>66</v>
      </c>
      <c r="D55" s="131"/>
      <c r="E55" s="142">
        <f>O42+P42+Q42+S42+T42+V42+U42</f>
        <v>71985.180000000008</v>
      </c>
      <c r="F55" s="143"/>
      <c r="G55" s="144"/>
      <c r="H55" s="145"/>
      <c r="I55"/>
      <c r="J55"/>
      <c r="K55"/>
      <c r="L55"/>
      <c r="M55"/>
      <c r="S55" s="147" t="s">
        <v>67</v>
      </c>
      <c r="T55" s="148"/>
      <c r="U55" s="148"/>
      <c r="V55" s="149"/>
      <c r="W55" s="150" t="s">
        <v>68</v>
      </c>
      <c r="X55" s="151"/>
      <c r="Y55" s="152" t="s">
        <v>69</v>
      </c>
    </row>
    <row r="56" spans="2:26" ht="15" x14ac:dyDescent="0.25">
      <c r="B56"/>
      <c r="C56" s="153" t="s">
        <v>70</v>
      </c>
      <c r="D56" s="153"/>
      <c r="E56" s="154">
        <f>E54-E55</f>
        <v>23229.700800000006</v>
      </c>
      <c r="F56" s="155"/>
      <c r="G56" s="155"/>
      <c r="H56" s="145"/>
      <c r="I56"/>
      <c r="J56"/>
      <c r="K56"/>
      <c r="L56"/>
      <c r="M56"/>
      <c r="S56"/>
      <c r="T56"/>
      <c r="U56"/>
      <c r="V56"/>
      <c r="W56"/>
      <c r="X56"/>
      <c r="Y56"/>
    </row>
    <row r="57" spans="2:26" ht="15" x14ac:dyDescent="0.25">
      <c r="B57"/>
      <c r="G57" s="10"/>
      <c r="H57" s="145"/>
      <c r="I57"/>
      <c r="J57"/>
      <c r="K57"/>
      <c r="L57"/>
      <c r="M57"/>
      <c r="S57" s="156" t="s">
        <v>71</v>
      </c>
      <c r="T57" s="157"/>
      <c r="U57" s="157"/>
      <c r="V57" s="158"/>
      <c r="W57" s="159">
        <f>R42+W42+X42</f>
        <v>15578.180800000002</v>
      </c>
      <c r="X57" s="160"/>
      <c r="Y57" s="161">
        <f>W57/W$61</f>
        <v>0.67061478467256019</v>
      </c>
    </row>
    <row r="58" spans="2:26" ht="15" x14ac:dyDescent="0.25">
      <c r="B58"/>
      <c r="C58"/>
      <c r="D58"/>
      <c r="E58"/>
      <c r="F58"/>
      <c r="G58"/>
      <c r="H58" s="145"/>
      <c r="I58"/>
      <c r="J58"/>
      <c r="K58"/>
      <c r="L58"/>
      <c r="M58"/>
      <c r="S58" s="156" t="s">
        <v>72</v>
      </c>
      <c r="T58" s="157"/>
      <c r="U58" s="157"/>
      <c r="V58" s="158"/>
      <c r="W58" s="159">
        <f>Y42</f>
        <v>5401.52</v>
      </c>
      <c r="X58" s="160"/>
      <c r="Y58" s="161">
        <f>W58/W$61</f>
        <v>0.2325264559584857</v>
      </c>
    </row>
    <row r="59" spans="2:26" ht="15" x14ac:dyDescent="0.25">
      <c r="B59"/>
      <c r="C59" s="162" t="s">
        <v>73</v>
      </c>
      <c r="D59" s="153" t="s">
        <v>74</v>
      </c>
      <c r="E59" s="153"/>
      <c r="F59" s="153"/>
      <c r="G59" s="153"/>
      <c r="H59" s="153"/>
      <c r="I59"/>
      <c r="J59"/>
      <c r="K59"/>
      <c r="L59"/>
      <c r="M59"/>
      <c r="S59" s="156" t="s">
        <v>75</v>
      </c>
      <c r="T59" s="157"/>
      <c r="U59" s="157"/>
      <c r="V59" s="158"/>
      <c r="W59" s="159">
        <f>Z48</f>
        <v>2250</v>
      </c>
      <c r="X59" s="160"/>
      <c r="Y59" s="161">
        <f>W59/W$61</f>
        <v>9.6858759368954064E-2</v>
      </c>
    </row>
    <row r="60" spans="2:26" ht="15" x14ac:dyDescent="0.25">
      <c r="B60"/>
      <c r="C60" s="163"/>
      <c r="D60" s="153" t="s">
        <v>76</v>
      </c>
      <c r="E60" s="153"/>
      <c r="F60" s="153"/>
      <c r="G60" s="153"/>
      <c r="H60" s="153"/>
      <c r="I60"/>
      <c r="J60"/>
      <c r="K60"/>
      <c r="L60"/>
      <c r="M60"/>
      <c r="P60" s="93"/>
      <c r="S60" s="164"/>
      <c r="T60" s="164"/>
      <c r="U60" s="164"/>
      <c r="V60" s="164"/>
      <c r="W60" s="165"/>
      <c r="X60" s="165"/>
      <c r="Y60" s="166"/>
    </row>
    <row r="61" spans="2:26" ht="15" x14ac:dyDescent="0.25">
      <c r="B61"/>
      <c r="C61" s="167"/>
      <c r="D61" s="153" t="s">
        <v>77</v>
      </c>
      <c r="E61" s="153"/>
      <c r="F61" s="153"/>
      <c r="G61" s="153"/>
      <c r="H61" s="153"/>
      <c r="I61"/>
      <c r="J61"/>
      <c r="K61"/>
      <c r="L61"/>
      <c r="M61"/>
      <c r="S61" s="156" t="s">
        <v>78</v>
      </c>
      <c r="T61" s="157"/>
      <c r="U61" s="157"/>
      <c r="V61" s="158"/>
      <c r="W61" s="159">
        <f>SUM(W57:X59)</f>
        <v>23229.700800000002</v>
      </c>
      <c r="X61" s="160"/>
      <c r="Y61" s="168">
        <f>SUM(Y57:Y59)</f>
        <v>1</v>
      </c>
    </row>
    <row r="62" spans="2:26" ht="15" x14ac:dyDescent="0.25">
      <c r="B62"/>
      <c r="C62"/>
      <c r="D62"/>
      <c r="E62"/>
      <c r="F62"/>
      <c r="G62"/>
      <c r="H62" s="145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</sheetData>
  <mergeCells count="33">
    <mergeCell ref="C59:C61"/>
    <mergeCell ref="D59:H59"/>
    <mergeCell ref="S59:V59"/>
    <mergeCell ref="W59:X59"/>
    <mergeCell ref="D60:H60"/>
    <mergeCell ref="D61:H61"/>
    <mergeCell ref="S61:V61"/>
    <mergeCell ref="W61:X61"/>
    <mergeCell ref="C56:D56"/>
    <mergeCell ref="E56:G56"/>
    <mergeCell ref="S57:V57"/>
    <mergeCell ref="W57:X57"/>
    <mergeCell ref="S58:V58"/>
    <mergeCell ref="W58:X58"/>
    <mergeCell ref="E50:N50"/>
    <mergeCell ref="E53:G53"/>
    <mergeCell ref="H53:K53"/>
    <mergeCell ref="M53:O53"/>
    <mergeCell ref="S54:Y54"/>
    <mergeCell ref="E55:G55"/>
    <mergeCell ref="S55:V55"/>
    <mergeCell ref="E43:Y43"/>
    <mergeCell ref="E44:N44"/>
    <mergeCell ref="C47:D47"/>
    <mergeCell ref="C48:D48"/>
    <mergeCell ref="I48:N48"/>
    <mergeCell ref="E49:Y49"/>
    <mergeCell ref="I23:J23"/>
    <mergeCell ref="T23:V23"/>
    <mergeCell ref="I24:J24"/>
    <mergeCell ref="C41:D41"/>
    <mergeCell ref="C42:D42"/>
    <mergeCell ref="I42:N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Rodriguez Vega</dc:creator>
  <cp:lastModifiedBy>Andrea Rodriguez Vega</cp:lastModifiedBy>
  <dcterms:created xsi:type="dcterms:W3CDTF">2024-10-28T11:21:59Z</dcterms:created>
  <dcterms:modified xsi:type="dcterms:W3CDTF">2024-10-28T11:22:58Z</dcterms:modified>
</cp:coreProperties>
</file>